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8"/>
  </bookViews>
  <sheets>
    <sheet name="土方清单" sheetId="9" r:id="rId1"/>
    <sheet name="Sheet1" sheetId="10" state="hidden" r:id="rId2"/>
  </sheets>
  <definedNames>
    <definedName name="_xlnm.Print_Area" localSheetId="0">土方清单!$A$1:$L$11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<sst xmlns="http://schemas.openxmlformats.org/spreadsheetml/2006/main" count="55" uniqueCount="49">
  <si>
    <t>土石方工程量清单（20250407版）</t>
  </si>
  <si>
    <t>工程名称：玉林污水厂二、三期-土石方工程</t>
  </si>
  <si>
    <t>序号</t>
  </si>
  <si>
    <t>项目名称</t>
  </si>
  <si>
    <t>项目特征描述</t>
  </si>
  <si>
    <t>工程量计算规则</t>
  </si>
  <si>
    <t>计量
单位</t>
  </si>
  <si>
    <t>暂定工程量
A</t>
  </si>
  <si>
    <t>人工费B
（元）</t>
  </si>
  <si>
    <t>主材费C
（元）</t>
  </si>
  <si>
    <t>除主材、人工费、税金以外的其他费用D（元）</t>
  </si>
  <si>
    <t>不含含税
综合单价E=B+C+D
（元）</t>
  </si>
  <si>
    <t>不含税
综合合价F=A*E
（元）</t>
  </si>
  <si>
    <t>备注</t>
  </si>
  <si>
    <t>土方挖运（外运）</t>
  </si>
  <si>
    <t>1.土质为除淤泥外的土方（不分土壤类别）
2.含树桩及杂草清除
3.开挖所用机械类别由乙方自行考虑并包含在本综合单价中
4.运距与土方弃置费由乙方自行考虑，并包含在本综合单价中</t>
  </si>
  <si>
    <t>①按建设单位、监理、甲方、乙方共同测量签字确认的原始地面标高图、土方方格网图计算；
②土方、淤泥、石方各类别工程量及清单各项工程量均按建设单位、监理、甲方、乙方共同确认，办理现场签证单作为结算依据。</t>
  </si>
  <si>
    <t>m3</t>
  </si>
  <si>
    <t>淤泥挖运（外运）</t>
  </si>
  <si>
    <t>1.土质为淤泥土
2.开挖所用机械类别由乙方根据现场情况自行考虑并包含在本综合单价中
3.运距与淤泥弃置费由乙方自行考虑，并包含在本综合单价中</t>
  </si>
  <si>
    <t>石方挖运（外运）</t>
  </si>
  <si>
    <t>1、石质、岩石类别（不分岩石类别）
2.含树桩及杂草清除
3.开挖所用机械类别由乙方根据现场情况自行考虑并包含在本综合单价中
4.运距与石方弃置费由乙方自行考虑，并包含在本综合单价中</t>
  </si>
  <si>
    <t>土方挖运（红线范围内转运、挖填）</t>
  </si>
  <si>
    <t>1.土质为除淤泥外的土方（不分土壤类别）
2.含树桩及杂草清除
3.开挖所用机械类别由乙方自行考虑并包含在综本合单价中
4.用于场内开挖内运至原地面标高在设计标高以下区域内的回填、压实(应按规范要求进行分层碾压,压实系数不小于0.93)</t>
  </si>
  <si>
    <t>石方挖运（红线范围内转运、挖填）</t>
  </si>
  <si>
    <t>1.石质为岩石类别（不分岩石类别）
2.含树桩及杂草清除
3.开挖所用机械类别由乙方自行考虑并包含在本综合单价中
4.用于场内开挖内运至原地面标高在设计标高以下区域内的回填、压实(应按规范要求进行分层碾压,压实系数不小于0.93)</t>
  </si>
  <si>
    <r>
      <rPr>
        <b/>
        <sz val="12"/>
        <rFont val="宋体"/>
        <charset val="134"/>
      </rPr>
      <t>税金</t>
    </r>
    <r>
      <rPr>
        <b/>
        <u/>
        <sz val="12"/>
        <rFont val="宋体"/>
        <charset val="134"/>
      </rPr>
      <t xml:space="preserve">       %</t>
    </r>
    <r>
      <rPr>
        <b/>
        <sz val="12"/>
        <rFont val="宋体"/>
        <charset val="134"/>
      </rPr>
      <t>（税率按国家政策执行，造价随之调整）</t>
    </r>
  </si>
  <si>
    <t>元</t>
  </si>
  <si>
    <t>含税合计</t>
  </si>
  <si>
    <t>备注：
1、本清单为固定单价包干，未注明的承包内容，详见合同相应条款。
2、其他费用D：包含辅材、机械费、措施费、管理费、利润等除主材、人工费及税金以外的其他所有费用。
3、本工程平整后标高控制在设计标高±30cm以内，设计标高以建设单位最终确定的为准。
4、本工程暂定总挖方量为246097m3，回填方：130921m3，实际土方、淤泥、石方各类别工程量以及清单各项工程量均按建设单位、监理、甲方、乙方共同确认，办理现场签证单作为结算依据。
5、安全文明施工、市政道路运输须满足当地政府主管部门的要求，弃土位置须满足当地国土资源管理部门及村委的要求,并提供接纳本工程土方的相关确认文件。</t>
  </si>
  <si>
    <t>区域1</t>
  </si>
  <si>
    <t>区域2</t>
  </si>
  <si>
    <t>区域3</t>
  </si>
  <si>
    <t>区域4</t>
  </si>
  <si>
    <t>区域5</t>
  </si>
  <si>
    <t>区域6</t>
  </si>
  <si>
    <t>区域7</t>
  </si>
  <si>
    <t>区域8</t>
  </si>
  <si>
    <t>区域9</t>
  </si>
  <si>
    <t>统一按81.5</t>
  </si>
  <si>
    <t>总挖方</t>
  </si>
  <si>
    <t>区域10</t>
  </si>
  <si>
    <t>总填方</t>
  </si>
  <si>
    <t>区域11</t>
  </si>
  <si>
    <t>区域12</t>
  </si>
  <si>
    <t>区域13</t>
  </si>
  <si>
    <t>区域14</t>
  </si>
  <si>
    <t>区域15</t>
  </si>
  <si>
    <t>区域16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</si>
</sst>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9"/>
      <color theme="1"/>
      <name val="??"/>
      <charset val="134"/>
      <scheme val="minor"/>
    </font>
    <font>
      <sz val="9"/>
      <name val="宋体"/>
      <charset val="134"/>
    </font>
    <font>
      <b/>
      <sz val="12"/>
      <name val="宋体"/>
      <charset val="134"/>
    </font>
    <font>
      <b/>
      <sz val="9"/>
      <name val="宋体"/>
      <charset val="134"/>
    </font>
    <font>
      <b/>
      <sz val="18"/>
      <name val="宋体"/>
      <charset val="134"/>
    </font>
    <font>
      <b/>
      <sz val="11"/>
      <name val="宋体"/>
      <charset val="134"/>
    </font>
    <font>
      <sz val="12"/>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6" fillId="0" borderId="0"/>
    <xf numFmtId="0" fontId="0" fillId="0" borderId="0"/>
  </cellStyleXfs>
  <cellXfs count="34">
    <xf numFmtId="0" fontId="0" fillId="0" borderId="0" xfId="50"/>
    <xf numFmtId="0" fontId="0" fillId="0" borderId="0" xfId="50" applyAlignment="1">
      <alignment wrapText="1"/>
    </xf>
    <xf numFmtId="0" fontId="1" fillId="0" borderId="0" xfId="50" applyFont="1" applyFill="1"/>
    <xf numFmtId="0" fontId="2" fillId="0" borderId="0" xfId="50" applyFont="1" applyFill="1" applyAlignment="1">
      <alignment vertical="center"/>
    </xf>
    <xf numFmtId="0" fontId="3" fillId="0" borderId="0" xfId="50" applyFont="1" applyFill="1"/>
    <xf numFmtId="176" fontId="1" fillId="0" borderId="0" xfId="50" applyNumberFormat="1" applyFont="1" applyFill="1" applyAlignment="1">
      <alignment horizontal="center"/>
    </xf>
    <xf numFmtId="176" fontId="1" fillId="0" borderId="0" xfId="50" applyNumberFormat="1" applyFont="1" applyFill="1" applyAlignment="1">
      <alignment horizontal="center" vertical="center"/>
    </xf>
    <xf numFmtId="0" fontId="1" fillId="0" borderId="0" xfId="50" applyFont="1" applyFill="1" applyAlignment="1">
      <alignment horizontal="center" vertical="center"/>
    </xf>
    <xf numFmtId="0" fontId="4" fillId="0" borderId="0" xfId="50" applyFont="1" applyFill="1" applyAlignment="1">
      <alignment horizontal="center" vertical="center" wrapText="1"/>
    </xf>
    <xf numFmtId="0" fontId="2" fillId="0" borderId="0" xfId="50" applyFont="1" applyFill="1" applyAlignment="1">
      <alignment horizontal="left" vertical="center" wrapText="1"/>
    </xf>
    <xf numFmtId="0" fontId="2"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2" xfId="50" applyFont="1" applyFill="1" applyBorder="1" applyAlignment="1">
      <alignment horizontal="left" vertical="center" wrapText="1"/>
    </xf>
    <xf numFmtId="0" fontId="6" fillId="0" borderId="1" xfId="0"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0" fontId="6" fillId="0" borderId="3" xfId="5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2" fillId="0" borderId="1" xfId="50" applyNumberFormat="1" applyFont="1" applyFill="1" applyBorder="1" applyAlignment="1">
      <alignment horizont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0" xfId="50" applyFont="1" applyFill="1" applyBorder="1" applyAlignment="1">
      <alignment horizontal="justify" vertical="center" wrapText="1"/>
    </xf>
    <xf numFmtId="0" fontId="2" fillId="0" borderId="0" xfId="50" applyFont="1" applyFill="1" applyAlignment="1">
      <alignment horizontal="center" vertical="center"/>
    </xf>
    <xf numFmtId="176" fontId="2" fillId="0" borderId="2" xfId="50" applyNumberFormat="1" applyFont="1" applyFill="1" applyBorder="1" applyAlignment="1">
      <alignment horizontal="center" vertical="center" wrapText="1"/>
    </xf>
    <xf numFmtId="0" fontId="3" fillId="0" borderId="0" xfId="50" applyFont="1" applyFill="1" applyAlignment="1">
      <alignment horizontal="center" vertical="center"/>
    </xf>
    <xf numFmtId="176" fontId="2" fillId="0" borderId="1" xfId="5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abSelected="1" view="pageBreakPreview" zoomScaleNormal="100" workbookViewId="0">
      <selection activeCell="H3" sqref="H3"/>
    </sheetView>
  </sheetViews>
  <sheetFormatPr defaultColWidth="9" defaultRowHeight="11.25"/>
  <cols>
    <col min="1" max="1" width="7.57142857142857" style="2" customWidth="1"/>
    <col min="2" max="2" width="20" style="2" customWidth="1"/>
    <col min="3" max="3" width="46.3047619047619" style="2" customWidth="1"/>
    <col min="4" max="4" width="21.4285714285714" style="2" customWidth="1"/>
    <col min="5" max="5" width="8.14285714285714" style="2" customWidth="1"/>
    <col min="6" max="6" width="11.5714285714286" style="5" customWidth="1"/>
    <col min="7" max="8" width="10.8571428571429" style="5" customWidth="1"/>
    <col min="9" max="11" width="14.5714285714286" style="5" customWidth="1"/>
    <col min="12" max="12" width="13" style="6" customWidth="1"/>
    <col min="13" max="13" width="9" style="7"/>
    <col min="14" max="16384" width="9" style="2"/>
  </cols>
  <sheetData>
    <row r="1" s="2" customFormat="1" ht="26" customHeight="1" spans="1:13">
      <c r="A1" s="8" t="s">
        <v>0</v>
      </c>
      <c r="B1" s="8"/>
      <c r="C1" s="8"/>
      <c r="D1" s="8"/>
      <c r="E1" s="8"/>
      <c r="F1" s="8"/>
      <c r="G1" s="8"/>
      <c r="H1" s="8"/>
      <c r="I1" s="8"/>
      <c r="J1" s="8"/>
      <c r="K1" s="8"/>
      <c r="L1" s="8"/>
      <c r="M1" s="7"/>
    </row>
    <row r="2" s="3" customFormat="1" ht="27" customHeight="1" spans="1:13">
      <c r="A2" s="9" t="s">
        <v>1</v>
      </c>
      <c r="B2" s="9"/>
      <c r="C2" s="9"/>
      <c r="D2" s="9"/>
      <c r="E2" s="9"/>
      <c r="F2" s="9"/>
      <c r="G2" s="9"/>
      <c r="H2" s="9"/>
      <c r="I2" s="9"/>
      <c r="J2" s="9"/>
      <c r="K2" s="9"/>
      <c r="L2" s="9"/>
      <c r="M2" s="30"/>
    </row>
    <row r="3" s="4" customFormat="1" ht="67" customHeight="1" spans="1:13">
      <c r="A3" s="10" t="s">
        <v>2</v>
      </c>
      <c r="B3" s="10" t="s">
        <v>3</v>
      </c>
      <c r="C3" s="10" t="s">
        <v>4</v>
      </c>
      <c r="D3" s="10" t="s">
        <v>5</v>
      </c>
      <c r="E3" s="10" t="s">
        <v>6</v>
      </c>
      <c r="F3" s="11" t="s">
        <v>7</v>
      </c>
      <c r="G3" s="12" t="s">
        <v>8</v>
      </c>
      <c r="H3" s="12" t="s">
        <v>9</v>
      </c>
      <c r="I3" s="12" t="s">
        <v>10</v>
      </c>
      <c r="J3" s="12" t="s">
        <v>11</v>
      </c>
      <c r="K3" s="12" t="s">
        <v>12</v>
      </c>
      <c r="L3" s="31" t="s">
        <v>13</v>
      </c>
      <c r="M3" s="32"/>
    </row>
    <row r="4" s="2" customFormat="1" ht="108" customHeight="1" spans="1:13">
      <c r="A4" s="13">
        <v>1</v>
      </c>
      <c r="B4" s="14" t="s">
        <v>14</v>
      </c>
      <c r="C4" s="14" t="s">
        <v>15</v>
      </c>
      <c r="D4" s="15" t="s">
        <v>16</v>
      </c>
      <c r="E4" s="16" t="s">
        <v>17</v>
      </c>
      <c r="F4" s="17">
        <v>1</v>
      </c>
      <c r="G4" s="17"/>
      <c r="H4" s="17"/>
      <c r="I4" s="17"/>
      <c r="J4" s="17"/>
      <c r="K4" s="17"/>
      <c r="L4" s="17"/>
      <c r="M4" s="7"/>
    </row>
    <row r="5" s="2" customFormat="1" ht="90" customHeight="1" spans="1:13">
      <c r="A5" s="13">
        <v>2</v>
      </c>
      <c r="B5" s="14" t="s">
        <v>18</v>
      </c>
      <c r="C5" s="14" t="s">
        <v>19</v>
      </c>
      <c r="D5" s="18"/>
      <c r="E5" s="16" t="s">
        <v>17</v>
      </c>
      <c r="F5" s="17">
        <v>1</v>
      </c>
      <c r="G5" s="17"/>
      <c r="H5" s="17"/>
      <c r="I5" s="17"/>
      <c r="J5" s="17"/>
      <c r="K5" s="17"/>
      <c r="L5" s="17"/>
      <c r="M5" s="7"/>
    </row>
    <row r="6" s="2" customFormat="1" ht="103" customHeight="1" spans="1:13">
      <c r="A6" s="13">
        <v>3</v>
      </c>
      <c r="B6" s="14" t="s">
        <v>20</v>
      </c>
      <c r="C6" s="14" t="s">
        <v>21</v>
      </c>
      <c r="D6" s="18"/>
      <c r="E6" s="16" t="s">
        <v>17</v>
      </c>
      <c r="F6" s="19">
        <v>1</v>
      </c>
      <c r="G6" s="17"/>
      <c r="H6" s="17"/>
      <c r="I6" s="17"/>
      <c r="J6" s="17"/>
      <c r="K6" s="17"/>
      <c r="L6" s="17"/>
      <c r="M6" s="7"/>
    </row>
    <row r="7" s="2" customFormat="1" ht="120" customHeight="1" spans="1:13">
      <c r="A7" s="13">
        <v>4</v>
      </c>
      <c r="B7" s="13" t="s">
        <v>22</v>
      </c>
      <c r="C7" s="14" t="s">
        <v>23</v>
      </c>
      <c r="D7" s="18"/>
      <c r="E7" s="16" t="s">
        <v>17</v>
      </c>
      <c r="F7" s="19">
        <v>1</v>
      </c>
      <c r="G7" s="17"/>
      <c r="H7" s="17"/>
      <c r="I7" s="17"/>
      <c r="J7" s="17"/>
      <c r="K7" s="17"/>
      <c r="L7" s="17"/>
      <c r="M7" s="7"/>
    </row>
    <row r="8" s="4" customFormat="1" ht="111" customHeight="1" spans="1:13">
      <c r="A8" s="13">
        <v>5</v>
      </c>
      <c r="B8" s="20" t="s">
        <v>24</v>
      </c>
      <c r="C8" s="15" t="s">
        <v>25</v>
      </c>
      <c r="D8" s="18"/>
      <c r="E8" s="21" t="s">
        <v>17</v>
      </c>
      <c r="F8" s="22">
        <v>1</v>
      </c>
      <c r="G8" s="23"/>
      <c r="H8" s="23"/>
      <c r="I8" s="23"/>
      <c r="J8" s="23"/>
      <c r="K8" s="23"/>
      <c r="L8" s="33"/>
      <c r="M8" s="32"/>
    </row>
    <row r="9" s="4" customFormat="1" ht="30" customHeight="1" spans="1:13">
      <c r="A9" s="13">
        <v>6</v>
      </c>
      <c r="B9" s="10" t="s">
        <v>26</v>
      </c>
      <c r="C9" s="10"/>
      <c r="D9" s="10"/>
      <c r="E9" s="24" t="s">
        <v>27</v>
      </c>
      <c r="F9" s="25"/>
      <c r="G9" s="23"/>
      <c r="H9" s="23"/>
      <c r="I9" s="23"/>
      <c r="J9" s="23"/>
      <c r="K9" s="23"/>
      <c r="L9" s="33"/>
      <c r="M9" s="32"/>
    </row>
    <row r="10" s="4" customFormat="1" ht="30" customHeight="1" spans="1:13">
      <c r="A10" s="13">
        <v>7</v>
      </c>
      <c r="B10" s="26" t="s">
        <v>28</v>
      </c>
      <c r="C10" s="27"/>
      <c r="D10" s="28"/>
      <c r="E10" s="24" t="s">
        <v>27</v>
      </c>
      <c r="F10" s="25"/>
      <c r="G10" s="23"/>
      <c r="H10" s="23"/>
      <c r="I10" s="23"/>
      <c r="J10" s="23"/>
      <c r="K10" s="23"/>
      <c r="L10" s="33"/>
      <c r="M10" s="32"/>
    </row>
    <row r="11" s="2" customFormat="1" ht="116" customHeight="1" spans="1:13">
      <c r="A11" s="29" t="s">
        <v>29</v>
      </c>
      <c r="B11" s="29"/>
      <c r="C11" s="29"/>
      <c r="D11" s="29"/>
      <c r="E11" s="29"/>
      <c r="F11" s="29"/>
      <c r="G11" s="29"/>
      <c r="H11" s="29"/>
      <c r="I11" s="29"/>
      <c r="J11" s="29"/>
      <c r="K11" s="29"/>
      <c r="L11" s="29"/>
      <c r="M11" s="7"/>
    </row>
  </sheetData>
  <mergeCells count="6">
    <mergeCell ref="A1:L1"/>
    <mergeCell ref="A2:L2"/>
    <mergeCell ref="B9:D9"/>
    <mergeCell ref="B10:D10"/>
    <mergeCell ref="A11:L11"/>
    <mergeCell ref="D4:D8"/>
  </mergeCells>
  <printOptions horizontalCentered="1"/>
  <pageMargins left="0.511805555555556" right="0.472222222222222" top="0.118055555555556" bottom="0.156944444444444" header="0.156944444444444" footer="0.118055555555556"/>
  <pageSetup paperSize="9" scale="7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1:P45"/>
  <sheetViews>
    <sheetView workbookViewId="0">
      <selection activeCell="M22" sqref="M22"/>
    </sheetView>
  </sheetViews>
  <sheetFormatPr defaultColWidth="9.14285714285714" defaultRowHeight="12"/>
  <cols>
    <col min="6" max="6" width="9.57142857142857"/>
    <col min="8" max="8" width="11.7142857142857"/>
    <col min="10" max="10" width="14"/>
    <col min="14" max="14" width="9.57142857142857"/>
  </cols>
  <sheetData>
    <row r="21" spans="5:8">
      <c r="E21" t="s">
        <v>30</v>
      </c>
      <c r="F21">
        <v>6272.76</v>
      </c>
      <c r="G21">
        <v>80.6</v>
      </c>
      <c r="H21">
        <f t="shared" ref="H21:H26" si="0">F21*G21</f>
        <v>505584.456</v>
      </c>
    </row>
    <row r="22" spans="5:8">
      <c r="E22" t="s">
        <v>31</v>
      </c>
      <c r="F22">
        <v>2743.53</v>
      </c>
      <c r="G22">
        <v>76</v>
      </c>
      <c r="H22">
        <f t="shared" si="0"/>
        <v>208508.28</v>
      </c>
    </row>
    <row r="23" spans="5:8">
      <c r="E23" t="s">
        <v>32</v>
      </c>
      <c r="F23">
        <v>3166.6</v>
      </c>
      <c r="G23">
        <v>81.02</v>
      </c>
      <c r="H23">
        <f t="shared" si="0"/>
        <v>256557.932</v>
      </c>
    </row>
    <row r="24" spans="5:8">
      <c r="E24" t="s">
        <v>31</v>
      </c>
      <c r="F24">
        <v>1130.84</v>
      </c>
      <c r="G24">
        <v>78.3</v>
      </c>
      <c r="H24">
        <f t="shared" si="0"/>
        <v>88544.772</v>
      </c>
    </row>
    <row r="25" spans="5:8">
      <c r="E25" t="s">
        <v>33</v>
      </c>
      <c r="F25">
        <v>29379.8</v>
      </c>
      <c r="G25">
        <v>81.5</v>
      </c>
      <c r="H25">
        <f t="shared" si="0"/>
        <v>2394453.7</v>
      </c>
    </row>
    <row r="26" spans="5:8">
      <c r="E26" t="s">
        <v>34</v>
      </c>
      <c r="F26">
        <v>504.8</v>
      </c>
      <c r="G26">
        <v>80.86</v>
      </c>
      <c r="H26">
        <f t="shared" si="0"/>
        <v>40818.128</v>
      </c>
    </row>
    <row r="28" spans="8:8">
      <c r="H28">
        <f t="shared" ref="H28:H40" si="1">F28*G28</f>
        <v>0</v>
      </c>
    </row>
    <row r="29" spans="5:8">
      <c r="E29" t="s">
        <v>35</v>
      </c>
      <c r="F29">
        <v>8869.64</v>
      </c>
      <c r="G29">
        <f>((81.75+80.2)/2)</f>
        <v>80.975</v>
      </c>
      <c r="H29">
        <f t="shared" si="1"/>
        <v>718219.099</v>
      </c>
    </row>
    <row r="30" spans="5:8">
      <c r="E30" t="s">
        <v>36</v>
      </c>
      <c r="F30">
        <v>5513.21</v>
      </c>
      <c r="G30">
        <v>80.2</v>
      </c>
      <c r="H30">
        <f t="shared" si="1"/>
        <v>442159.442</v>
      </c>
    </row>
    <row r="31" spans="5:8">
      <c r="E31" t="s">
        <v>37</v>
      </c>
      <c r="F31">
        <v>6748.9</v>
      </c>
      <c r="G31">
        <v>81.4</v>
      </c>
      <c r="H31">
        <f t="shared" si="1"/>
        <v>549360.46</v>
      </c>
    </row>
    <row r="32" spans="5:16">
      <c r="E32" t="s">
        <v>38</v>
      </c>
      <c r="F32">
        <v>1412.9</v>
      </c>
      <c r="G32">
        <f>(82.1+80.2)/2</f>
        <v>81.15</v>
      </c>
      <c r="H32">
        <f t="shared" si="1"/>
        <v>114656.835</v>
      </c>
      <c r="L32" t="s">
        <v>39</v>
      </c>
      <c r="M32" t="s">
        <v>40</v>
      </c>
      <c r="N32">
        <f>148794.7+117051</f>
        <v>265845.7</v>
      </c>
      <c r="P32">
        <f>N32-N33</f>
        <v>80376.7</v>
      </c>
    </row>
    <row r="33" spans="5:14">
      <c r="E33" t="s">
        <v>41</v>
      </c>
      <c r="F33">
        <v>7644.08</v>
      </c>
      <c r="G33">
        <v>82.1</v>
      </c>
      <c r="H33">
        <f t="shared" si="1"/>
        <v>627578.968</v>
      </c>
      <c r="M33" t="s">
        <v>42</v>
      </c>
      <c r="N33" s="1">
        <f>146139.7+39329.3</f>
        <v>185469</v>
      </c>
    </row>
    <row r="34" spans="5:8">
      <c r="E34" t="s">
        <v>43</v>
      </c>
      <c r="F34">
        <v>1130.3</v>
      </c>
      <c r="G34">
        <v>81.23</v>
      </c>
      <c r="H34">
        <f t="shared" si="1"/>
        <v>91814.269</v>
      </c>
    </row>
    <row r="35" spans="5:8">
      <c r="E35" t="s">
        <v>44</v>
      </c>
      <c r="F35">
        <v>405.4</v>
      </c>
      <c r="G35">
        <v>81.2</v>
      </c>
      <c r="H35">
        <f t="shared" si="1"/>
        <v>32918.48</v>
      </c>
    </row>
    <row r="36" spans="5:8">
      <c r="E36" t="s">
        <v>45</v>
      </c>
      <c r="F36">
        <v>686.6</v>
      </c>
      <c r="G36">
        <v>82</v>
      </c>
      <c r="H36">
        <f t="shared" si="1"/>
        <v>56301.2</v>
      </c>
    </row>
    <row r="37" spans="5:8">
      <c r="E37" t="s">
        <v>46</v>
      </c>
      <c r="F37">
        <v>507</v>
      </c>
      <c r="G37">
        <v>82.5</v>
      </c>
      <c r="H37">
        <f t="shared" si="1"/>
        <v>41827.5</v>
      </c>
    </row>
    <row r="38" spans="5:8">
      <c r="E38" t="s">
        <v>47</v>
      </c>
      <c r="F38">
        <v>5395.61</v>
      </c>
      <c r="G38">
        <v>81.5</v>
      </c>
      <c r="H38">
        <f t="shared" si="1"/>
        <v>439742.215</v>
      </c>
    </row>
    <row r="39" spans="8:8">
      <c r="H39">
        <f t="shared" si="1"/>
        <v>0</v>
      </c>
    </row>
    <row r="40" spans="5:8">
      <c r="E40" t="s">
        <v>48</v>
      </c>
      <c r="F40">
        <v>2582</v>
      </c>
      <c r="G40">
        <v>79.9</v>
      </c>
      <c r="H40">
        <f t="shared" si="1"/>
        <v>206301.8</v>
      </c>
    </row>
    <row r="42" spans="6:10">
      <c r="F42">
        <f>SUM(F21:F41)</f>
        <v>84093.97</v>
      </c>
      <c r="H42">
        <f>SUM(H21:H41)</f>
        <v>6815347.536</v>
      </c>
      <c r="J42">
        <f>H42/F42</f>
        <v>81.0444260866742</v>
      </c>
    </row>
    <row r="44" spans="10:10">
      <c r="J44">
        <f>J42-81.5</f>
        <v>-0.455573913325765</v>
      </c>
    </row>
    <row r="45" spans="10:10">
      <c r="J45">
        <f>J44*84000</f>
        <v>-38268.2087193642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土方清单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2025-05-19T09:23:03Z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810BC14C6F744BA4810CCF84BC215507_13</vt:lpwstr>
  </property>
  <property fmtid="{D5CDD505-2E9C-101B-9397-08002B2CF9AE}" pid="3" name="KSOProductBuildVer">
    <vt:lpwstr>2052-12.1.0.21171</vt:lpwstr>
  </property>
</Properties>
</file>