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8" activeTab="3"/>
  </bookViews>
  <sheets>
    <sheet name="封面" sheetId="6" r:id="rId1"/>
    <sheet name="编制说明" sheetId="7" r:id="rId2"/>
    <sheet name="汇总表" sheetId="9" r:id="rId3"/>
    <sheet name="栏杆盖板钢构工程量清单" sheetId="5" r:id="rId4"/>
    <sheet name="门窗工程量清单" sheetId="11" r:id="rId5"/>
  </sheets>
  <definedNames>
    <definedName name="_xlnm.Print_Area" localSheetId="3">栏杆盖板钢构工程量清单!$A$1:$S$37</definedName>
    <definedName name="_xlnm.Print_Area" localSheetId="1">编制说明!$A$1:$I$15</definedName>
    <definedName name="_xlnm.Print_Area" localSheetId="2">汇总表!$A$1:$F$6</definedName>
    <definedName name="_xlnm.Print_Area" localSheetId="4">门窗工程量清单!$A$1:$S$39</definedName>
    <definedName name="_xlnm.Print_Titles" localSheetId="4">门窗工程量清单!$1:$4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<sst xmlns="http://schemas.openxmlformats.org/spreadsheetml/2006/main" count="311" uniqueCount="190">
  <si>
    <t>玉林（福绵）节能环保产业园南部污水处理厂及中水回用设施建设项目（一期二标段5万吨/天）-
栏杆盖板五金钢构及门窗工程</t>
  </si>
  <si>
    <t>招标清单</t>
  </si>
  <si>
    <t>投标总价：</t>
  </si>
  <si>
    <t>元</t>
  </si>
  <si>
    <t xml:space="preserve">             大写：</t>
  </si>
  <si>
    <t>发包单位:</t>
  </si>
  <si>
    <t>东莞市中泰建安工程有限公司</t>
  </si>
  <si>
    <t xml:space="preserve">       投标单位:</t>
  </si>
  <si>
    <t>日    期:</t>
  </si>
  <si>
    <t>编 制 说 明</t>
  </si>
  <si>
    <t>一、工程名称：玉林（福绵）节能环保产业园南部污水处理厂及中水回用设施建设项目（一期二标段5万吨/天）-栏杆盖板五金钢构及门窗工程</t>
  </si>
  <si>
    <t>二、清单编制依据：</t>
  </si>
  <si>
    <t xml:space="preserve">    1、根据最新版“20251023玉林(福绵)节能环保产业园南部污水处理厂及中水回用设施建设项目（一期二标段5万吨天）-土建图纸”版施工图及深化图“玉林项目栏杆、盖板、玻璃顶棚、爬梯、防火门、卷帘门深化图3.21”电子版进行编制。</t>
  </si>
  <si>
    <t xml:space="preserve">    2、本清单已有深化图按深化图做法进行编制，没有深化图按建筑图纸说明编制，做法参照相应施工图集。</t>
  </si>
  <si>
    <t>三、计价方式：</t>
  </si>
  <si>
    <t xml:space="preserve">    1、本工程采用不含税综合单价包干方式，除聚合物水泥防水砂浆材料甲供，其余所有材料、人工及其他均已包含在单价中。</t>
  </si>
  <si>
    <t>四、其它说明：</t>
  </si>
  <si>
    <t xml:space="preserve">   1、本工程招标范围包含玉林（福绵）节能环保产业园南部污水处理厂及中水回用设施建设项目（一期二标段5万吨/天）-栏杆盖板五金钢构及门窗工程（室外工程不在本次招标范围内）。</t>
  </si>
  <si>
    <t xml:space="preserve">   2、材料品牌：铝合金型材（一线或当地同等），玻璃（一线或当地同等），卷帘门（二线或当地同等），五金辅材（坚朗、汇泰龙、顶固、GMT、坚威、合和、雄进一线或当地同等）。</t>
  </si>
  <si>
    <t xml:space="preserve">   3、单价包括但不限于制作、除锈、安装、涂刷防锈漆、打膨胀螺丝、成品保护费用等，具体做法详见施工图纸及施工方案要求，其单价为包含完成该分项工程的所有工序工作，不限于所列内容，材料须符合甲方及达到国家使用标准。</t>
  </si>
  <si>
    <t xml:space="preserve">   4、所有五金栏杆、盖板均包含角钢等预埋制作安装，具体做法详见图纸。</t>
  </si>
  <si>
    <t>汇总表</t>
  </si>
  <si>
    <t>工程名称：玉林(福绵)节能环保产业园南部污水处理厂及中水回用设施建设项目(一期二标段5万吨/天)</t>
  </si>
  <si>
    <t>序号</t>
  </si>
  <si>
    <t>项目名称</t>
  </si>
  <si>
    <t>不含税合计（元）</t>
  </si>
  <si>
    <t>税金(元)</t>
  </si>
  <si>
    <t>含税合计（元）</t>
  </si>
  <si>
    <t>备注</t>
  </si>
  <si>
    <t>栏杆、盖板、五金及钢构工程</t>
  </si>
  <si>
    <t>铝合金门窗及防火门工程</t>
  </si>
  <si>
    <t>合计（元）</t>
  </si>
  <si>
    <t>栏杆、盖板、五金及钢构工程招标清单2026.3.21</t>
  </si>
  <si>
    <t>项目特征描述</t>
  </si>
  <si>
    <t>工程量计算规则</t>
  </si>
  <si>
    <t>计量
单位</t>
  </si>
  <si>
    <t>生化组合池</t>
  </si>
  <si>
    <t>生化沉淀、二级沉淀及臭氧组合池</t>
  </si>
  <si>
    <t>综合设备间</t>
  </si>
  <si>
    <t>污泥浓缩池</t>
  </si>
  <si>
    <t>污泥脱水间及事故应急池</t>
  </si>
  <si>
    <t>室外工程</t>
  </si>
  <si>
    <t>暂定
总工程量A</t>
  </si>
  <si>
    <t>人工费B
（元）</t>
  </si>
  <si>
    <t>主材费C
（元）</t>
  </si>
  <si>
    <t>辅材费D
（元）</t>
  </si>
  <si>
    <t>除主材费、人工费、辅材费及税金以外的其他费用E
（元）</t>
  </si>
  <si>
    <t>不含税
综合单价F=B+C+D+E
（元）</t>
  </si>
  <si>
    <t>不含税
综合合价G=A*F
（元）</t>
  </si>
  <si>
    <t>楼梯栏杆-直型、弧形楼梯段（高1200mm）</t>
  </si>
  <si>
    <t>1.扶手材料种类、规格:304不锈钢管扶手φ60*2mm
2.栏杆材料种类、规格:304不锈钢管栏杆制安 直型 竖杆50*25*2方管，横杆φ32*1.5mm。
3.立杆下预埋钢板规格：120*120*8mm后置不锈钢板，4根M10膨胀螺栓。     4.包含安装所需的其他五金配件
5.焊接防腐做法：酸洗钝化+刷“环氧底漆+氟碳漆或聚脲涂料”干膜厚≥150um。
6.具体做法详见招标图纸</t>
  </si>
  <si>
    <t>按图纸设计尺寸以米计算</t>
  </si>
  <si>
    <t>m</t>
  </si>
  <si>
    <t>不锈钢栏杆-水池临空防护（高1200mm）</t>
  </si>
  <si>
    <t>1.扶手材料种类、规格:304不锈钢管扶手φ60*2mm
2.栏杆材料种类、规格:304不锈钢管栏杆制安 直型 竖杆50*25*2方管，横杆φ32*1.5mm.
3.立杆下预埋钢板规格：120*120*8mm后置不锈钢板，4根M10膨胀螺栓。    4.包含安装所需的其他五金配件
5.焊接防腐做法：酸洗钝化+刷“环氧底漆+氟碳漆或聚脲涂料”干膜厚≥150um。
6.具体做法详见招标图纸</t>
  </si>
  <si>
    <t>镀锌钢格栅盖板（管沟、出水堰-跨度）-不带花纹钢板</t>
  </si>
  <si>
    <t>1.材质、规格型号：热浸镀锌钢，G323/30*50*WFG，不带花纹钢板（30*50方格，32mm*3厚钢板）
2.执行规范标准：《YBT 4001.1-2019 钢格栅板及配套件》
3.跨度：1000mm(含)以内
4.企口预埋件：预埋L50X3热镀锌角钢一周，三级螺纹钢φ8@500，当格栅板低于混凝土面时,用方通或扁钢垫高至格栅板完成面平混凝土面
5.焊缝二次防腐防锈做法:a底漆:环氧富锌底漆不少于2遍,干膜厚度不小于70um;b中间漆:快干环氧云铁中间读不少于2遍,干膜厚度不小于70umn;c、面漆:丙烯酸聚氨酯面漆不少于2遍,干膜厚度不小于100um。漆面颜色同盖板颜色
6.具体做法详招标图纸。</t>
  </si>
  <si>
    <t>按图纸设计尺寸以盖板外围水平投影面积计算</t>
  </si>
  <si>
    <t>m2</t>
  </si>
  <si>
    <t>角铁规格冲突，需明确。
是否需要二次防腐、防锈？</t>
  </si>
  <si>
    <t>镀锌钢格栅盖板（管沟、出水堰）-不带花纹钢板</t>
  </si>
  <si>
    <t>1.材质、规格型号：热浸镀锌钢，G403/30*50*WFG，不带花纹钢板（30*50方格，40mm*3厚钢板）
2.执行规范标准：《YBT 4001.1-2019 钢格栅板及配套件》
3.跨度：1000-1500mm(含)
4.企口预埋件：预埋L50X3热镀锌角钢一周，三级螺纹钢φ8@500，当格栅板低于混凝土面时,用方通或扁钢垫高至格栅板完成面平混凝土面
5.焊缝二次防腐防锈做法:a底漆:环氧富锌底漆不少于2遍,干膜厚度不小于70um;b中间漆:快干环氧云铁中间读不少于2遍,干膜厚度不小于70umn;c、面漆:丙烯酸聚氨酯面漆不少于2遍,干膜厚度不小于100um。漆面颜色同盖板颜色
6.具体做法详招标图纸。</t>
  </si>
  <si>
    <t>甲方回复角钢按L50X50X3。
是否需要二次防腐、防锈？</t>
  </si>
  <si>
    <t>1.材质、规格型号：热浸镀锌钢，G503/30*50*WFG，不带花纹钢板（30*50方格，50mm*3厚钢板）
2.执行规范标准：《YBT 4001.1-2019 钢格栅板及配套件》
3.跨度：1500-2000mm(含)
4.企口预埋件：预埋L50X3热镀锌角钢一周，三级螺纹钢φ8@500，当格栅板低于混凝土面时,用方通或扁钢垫高至格栅板完成面平混凝土面
5.焊缝二次防腐防锈做法:a底漆:环氧富锌底漆不少于2遍,干膜厚度不小于70um;b中间漆:快干环氧云铁中间读不少于2遍,干膜厚度不小于70umn;c、面漆:丙烯酸聚氨酯面漆不少于2遍,干膜厚度不小于100um。漆面颜色同盖板颜色
6.具体做法详招标图纸。</t>
  </si>
  <si>
    <t>1.材质、规格型号：热浸镀锌钢，G503/30*50*WFG，不带花纹钢板（30*50方格，50mm*5厚钢板）
2.执行规范标准：《YBT 4001.1-2019 钢格栅板及配套件》
3.跨度：2000-2400mm(含)
4.企口预埋件：预埋L50X3热镀锌角钢一周，三级螺纹钢φ8@500，当格栅板低于混凝土面时,用方通或扁钢垫高至格栅板完成面平混凝土面
5.焊缝二次防腐防锈做法:a底漆:环氧富锌底漆不少于2遍,干膜厚度不小于70um;b中间漆:快干环氧云铁中间读不少于2遍,干膜厚度不小于70umn;c、面漆:丙烯酸聚氨酯面漆不少于2遍,干膜厚度不小于100um。漆面颜色同盖板颜色
6.具体做法详招标图纸。</t>
  </si>
  <si>
    <t>1.材质、规格型号：热浸镀锌钢，G503/30*50*WFG，不带花纹钢板（30*50方格，50mm*5厚钢板）
2.执行规范标准：《YBT 4001.1-2019 钢格栅板及配套件》
3.跨度：跨度2500-3000mm(含)
4.间隔不大于1200mm设一根80*80*4热镀锌方管，8厚U形承托钢板,突出锚板面两端预埋钢板160*130*10，锚筋4φ12三级螺纹钢。
5.企口预埋件：L50X50X3镀锌角钢沿孔边通长布置，φ8 L=100@300布置，当格栅板低于混凝土面时,用方通或扁钢垫高至格栅板完成面平混凝土面
6.焊缝二次防腐防锈做法:a底漆:环氧富锌底漆不少于2遍,干膜厚度不小于70um;b中间漆:快干环氧云铁中间读不少于2遍,干膜厚度不小于70umn;c、面漆:丙烯酸聚氨酯面漆不少于2遍,干膜厚度不小于100um。漆面颜色同盖板颜色
7.具体做法详招标图纸。</t>
  </si>
  <si>
    <t>镀锌钢格栅盖板（管沟、出水堰-跨度）-带花纹钢板</t>
  </si>
  <si>
    <t>1.材质、钢材强度：热镀锌钢、Q235B钢材
2.执行规范标准：《YBT 4001.1-2019 钢格栅板及配套件》
3.跨度：1000mm(含)以内
4.规格型号：G323/30*50*WFG
5.企口预埋件：L50X50X3镀锌角钢沿孔边通长布置，φ8 L=100@300布置，当格栅板低于混凝土面时,用方通或扁钢垫高至格栅板完成面平混凝土面
6.具体做法详招标图纸。</t>
  </si>
  <si>
    <t>按图纸设计尺寸以水平投影面积计算</t>
  </si>
  <si>
    <t>工艺要求为密闭型盖板时采用</t>
  </si>
  <si>
    <t>镀锌钢格栅盖板（管沟、出水堰）-带花纹钢板</t>
  </si>
  <si>
    <t>1.材质、钢材强度：热镀锌钢、Q235B钢材
2.执行规范标准：《YBT 4001.1-2019 钢格栅板及配套件》
3.跨度：1000-1500mm(含)
4.规格型号：G403/30*50*WFG
5.企口预埋件：L50X50X3镀锌角钢沿孔边通长布置，φ8 L=100@300布置，当格栅板低于混凝土面时,用方通或扁钢垫高至格栅板完成面平混凝土面
6.具体做法详招标图纸。</t>
  </si>
  <si>
    <t>1.材质、钢材强度：热镀锌钢、Q235B钢材
2.执行规范标准：《YBT 4001.1-2019 钢格栅板及配套件》
3.跨度：2000-2400mm(含)
4.规格型号：G503/30*50*WFG，盖板宽度超过2m需做骨架
5.企口预埋件：L50X50X3镀锌角钢沿孔边通长布置，φ8 L=100@300布置，当格栅板低于混凝土面时,用方通或扁钢垫高至格栅板完成面平混凝土面
6.具体做法详招标图纸。</t>
  </si>
  <si>
    <t>1.材质、钢材强度：热镀锌钢、Q235B钢材
2.执行规范标准：《YBT 4001.1-2019 钢格栅板及配套件》
3.跨度：跨度2400-3000mm(含)
4.规格型号：G503/30*50*WFG
5.间隔不大于1200mm设一根80*80*4热镀锌方管，8厚U形承托钢板,突出锚板面两端预埋钢板160*130*10，锚筋4φ12三级螺纹钢。
5.企口预埋件：L50X50X3镀锌角钢沿孔边通长布置，φ8 L=100@300布置，当格栅板低于混凝土面时,用方通或扁钢垫高至格栅板完成面平混凝土面
6.具体做法详招标图纸。</t>
  </si>
  <si>
    <t>镀锌密闭盖板（内侧做防腐）-设备孔</t>
  </si>
  <si>
    <t>1.材质、规格型号：热浸镀锌钢，G503/30*50*WFG，不带花纹钢板（30*50方格，50mm*5厚钢板）
2.执行规范标准：《YBT 4001.1-2019 钢格栅板及配套件》
3.跨度：2000-2400mm(含)
4.企口预埋件：预埋L50X3热镀锌角钢一周，三级螺纹钢φ8@500，当格栅板低于混凝土面时,用方通或扁钢垫高至格栅板完成面平混凝土面
5.焊接防腐做法：酸洗钝化+刷“环氧底漆+氟碳漆或聚脲涂料”干膜厚≥150um。
6.具体做法详招标图纸。</t>
  </si>
  <si>
    <t>钢板厚度图纸未明确</t>
  </si>
  <si>
    <t>不锈钢密闭钢板（带拉手）-用于有反坎人孔</t>
  </si>
  <si>
    <t>1.材质、钢材强度：3mm厚不锈钢密闭钢板（带拉手），304材质
2.304不锈钢角钢（L45*4）与3mm厚不锈钢板焊接
3.洞口尺寸：小于等于1200
4.具体做法详招标图纸</t>
  </si>
  <si>
    <t>不锈钢密闭钢板（带拉手）-用于无反坎人孔</t>
  </si>
  <si>
    <t>1.材质、钢材强度：1.2mm厚不锈钢密闭钢板（带拉手），304材质
2.304不锈钢38*38*1.2方管及10*30*1.0厚不锈钢方管与不锈钢1.2mm厚盖板焊接
3.具体做法详招标图纸</t>
  </si>
  <si>
    <t>8+0.76PVB+8钢化夹胶玻璃盖板-观察孔</t>
  </si>
  <si>
    <t>1.玻璃：8+0.76PVB+8钢化夹胶玻璃盖板
2.25级密封胶及泡沫棒密封
3.两片玻璃交接处设50*50*3不锈钢角钢
4.具体做法详招标图纸</t>
  </si>
  <si>
    <t>按图纸设计尺寸以玻璃水平投影面积计算</t>
  </si>
  <si>
    <t>不锈钢爬梯（脉冲布水罐）</t>
  </si>
  <si>
    <t>1.材料种类、规格:φ31.8*3.0mm不锈钢管(SUS304#)@300，爬梯宽500，距离墙边200
2.具体做法详招标图纸</t>
  </si>
  <si>
    <t>按图纸设计尺寸按立杆长度以米计算</t>
  </si>
  <si>
    <t>钢爬梯（踏步式）</t>
  </si>
  <si>
    <t>1.部位：过路配水渠楼梯6钢爬梯
2.钢梯形式:钢爬梯 踏步式
3.材质：梯梁为方通180*100*4水平方通50x40x3焊接在两侧的梯梁,每个踏步下边设置一道方通，踏步板为3mm花纹钢板，材质均为Q235B；
3.喷射(抛射)除锈，除锈等级不低于Sa2 1/2级
4、防腐防锈:环氧富锌底漆干膜厚度不小于70μm、环氧云铁中间漆干膜厚度不小于70μm、丙烯酸聚氨酯面涂料干膜厚度不小于100μm,油漆遍数均不小于2遍
5.预埋件：200*200*12钢板，锚筋4φ12三级螺纹钢
6.具体做法详招标图纸</t>
  </si>
  <si>
    <t>需注明部位</t>
  </si>
  <si>
    <t>1.部位：过路桁架楼梯7； 
2.钢梯形式:钢爬梯 踏步式
3.材质：梯梁18#工字钢、18a#槽钢及HN200X100X5.5X8，水平方通50x5x3焊接在两侧的梯梁,每个踏步下边设置一道方通，踏步板为3mm花纹钢板（侧边需与梯梁焊接,与水平方通段焊），材质均为Q235B；
3.喷射(抛射)除锈，除锈等级不低于Sa2 1/2级
4、防腐防锈:环氧富锌底漆干膜厚度不小于70μm、环氧云铁中间漆干膜厚度不小于70μm、丙烯酸聚氨酯面涂料干膜厚度不小于100μm,油漆遍数均不小于2遍；
5.预埋件：200*280*15钢板，锚筋6φ12三级螺纹钢
6.具体做法详招标图纸</t>
  </si>
  <si>
    <t>按图纸设计尺寸以水平投影面积计算（含平台）</t>
  </si>
  <si>
    <t>复合钢格栅板（部位：钢连廊）</t>
  </si>
  <si>
    <t>1.材质、钢材强度：复合钢格栅板外包3mm厚的花纹钢板,钢格栅板规格为G503/30/50W。
2.具体做法详招标图纸。</t>
  </si>
  <si>
    <t>钢结构制作、安装-过路桁架</t>
  </si>
  <si>
    <t>1.钢材品种、规格:Q235B，SXG-HW200*200*8*12、XXG-HW200*200*8*12、ZFG-方通90*4、XFG-方通90*4、SHG1-HN200*100*5.5*8、SHG2-HN200*100*5.5*8、6厚肋板
2.预埋件：详见图纸预埋件M1/预埋件M2
3.防腐防锈:环氧富锌底漆干膜厚度不小于70μm、环氧云铁中间漆干膜厚度不小于70μm、丙烯酸聚氨酯面涂料干膜厚度不小于100μm,油漆遍数均不小于2遍
4.具体做法详招标图纸</t>
  </si>
  <si>
    <t>按完成合格工程量以重量吨计算</t>
  </si>
  <si>
    <t>吨</t>
  </si>
  <si>
    <t>不锈钢盖板-法兰人孔</t>
  </si>
  <si>
    <t>1.材质、钢材强度：3mm厚不锈钢密闭钢板（带拉手），SUS316L材质
2.SUS316L不锈钢角钢（45*45*4）与盖板焊接
3.具体做法详招标图纸</t>
  </si>
  <si>
    <t>40厚玻璃钢格栅盖板</t>
  </si>
  <si>
    <t>1.部位:室内排水沟、室内集水井
2.材质:40厚玻璃钢格栅（40*40方格，40*5厚玻璃钢格栅）    3.跨度：500mm以内(含)
4.预埋件：L50X50X3镀锌角钢沿孔边通长布置，三级螺纹钢φ8@500布置
5.具体做法详招标图纸</t>
  </si>
  <si>
    <t>50厚玻璃钢格栅盖板</t>
  </si>
  <si>
    <t>1.部位:室内排水沟、室内集水井
2.材质:50厚玻璃钢格栅（40*40方格，50*5厚玻璃钢格栅）    
3.跨度：500-1100mm(含)
4.预埋件：L50X50X3镀锌角钢沿孔边通长布置，三级螺纹钢φ8@500布置
5.具体做法详招标图纸</t>
  </si>
  <si>
    <t>玻璃钢密闭盖板</t>
  </si>
  <si>
    <t>1.部位:检查孔
2.材质:50厚玻璃钢密闭格栅（40*40方格，50*5厚玻璃钢格栅）    
3.跨度：1200mm
4.预埋件：L50X50X3镀锌角钢沿孔边通长布置，三级螺纹钢φ8@500布置
5.具体做法详招标图纸</t>
  </si>
  <si>
    <t>密闭镀锌格栅盖板</t>
  </si>
  <si>
    <t>1.部位:室外排水沟
2.材质、钢材强度：密闭镀锌格栅盖板
3.预埋件：L50X50X3镀锌角钢沿孔边通长布置，三级螺纹钢φ8@500布置
4.具体做法详招标图纸。</t>
  </si>
  <si>
    <t>图纸做法矛盾，暂按成品钢纤混凝土雨水箅考虑</t>
  </si>
  <si>
    <t>由室外工程施工分包单位提供，不在本次招标范围</t>
  </si>
  <si>
    <t>钢爬梯（带护笼）</t>
  </si>
  <si>
    <t>1.钢梯净宽为600，φ20*4厚热镀锌钢管踏踏垂@300，第一级踏棍距地1500，护笼底部距地3米；L70*6支撑竖向间距@2400。
2.潮湿或腐蚀条件下，踏棍采用直径为25的圆钢，梯梁采用60x20的扁钢。
3.护笼为圆形结构，半径为400。护笼顶部应高出屋面1050，并设置栏杆。
4.所有钢构件均需热镀锌处理，颜色同外墙。防腐、防雷、焊接要求详单项设计。
5.具体做法详招标图纸。</t>
  </si>
  <si>
    <t>按图纸设计尺寸按爬梯扶手长度以米计算</t>
  </si>
  <si>
    <t>钢爬梯（不带护笼）</t>
  </si>
  <si>
    <t>1.钢梯净宽为600，φ20*4厚热镀锌钢管踏踏垂@300，第一级踏棍距地1500；L70*6支撑竖向间距@2400。
2.潮湿或腐蚀条件下，踏棍采用直径为25的圆钢，梯梁采用60x20的扁钢。
3.所有钢构件均需热镀锌处理，颜色同外墙。防腐、防雷、焊接要求详单项设计。
4.具体做法详招标图纸。</t>
  </si>
  <si>
    <t>不含税合计（1+2+3+...+27）</t>
  </si>
  <si>
    <r>
      <rPr>
        <b/>
        <sz val="10"/>
        <rFont val="宋体"/>
        <charset val="134"/>
      </rPr>
      <t>税金（含税</t>
    </r>
    <r>
      <rPr>
        <b/>
        <u/>
        <sz val="10"/>
        <rFont val="宋体"/>
        <charset val="134"/>
      </rPr>
      <t xml:space="preserve">   %</t>
    </r>
    <r>
      <rPr>
        <b/>
        <sz val="10"/>
        <rFont val="宋体"/>
        <charset val="134"/>
      </rPr>
      <t>）</t>
    </r>
  </si>
  <si>
    <t>含税合计（27+28）</t>
  </si>
  <si>
    <t>其中人工费合计</t>
  </si>
  <si>
    <r>
      <t>备注：
1、以上价格为含税价，开具增值税专用发票（税率按国家政策执行，造价随之调整）。
2、本工程招标范围包含玉林(福绵)节能环保产业园南部污水处理厂及中水回用设施建设项目(一期二标段5万吨/天)-栏杆、盖板、五金及钢构工程</t>
    </r>
    <r>
      <rPr>
        <b/>
        <sz val="10"/>
        <rFont val="宋体"/>
        <charset val="134"/>
      </rPr>
      <t>（室外工程不在本次招标范围内）</t>
    </r>
    <r>
      <rPr>
        <sz val="10"/>
        <rFont val="宋体"/>
        <charset val="134"/>
      </rPr>
      <t>，本工程由乙方包工包料完成。
3、其他费用E：包含机械费、措施费、安全文明施工、管理费、利润等除主材、辅材、人工费及税金以外的其他所有费用。
4、本工程根据“20251023玉林(福绵)节能环保产业园南部污水处理厂及中水回用设施建设项目（一期二标段5万吨天）-土建图纸”版施工图及深化图“玉林项目栏杆、盖板、玻璃顶棚、爬梯、防火门、卷帘门深化图3.21”进行编制。
5、凡本表所列的“包含内容”作为施工完成内容不尽完善，具体内容按招标图纸、施工方案及交楼标准要求，其单价包含为完成该分项工程的所有工序工作，不限于所列内容。
6、</t>
    </r>
    <r>
      <rPr>
        <b/>
        <sz val="10"/>
        <rFont val="宋体"/>
        <charset val="134"/>
      </rPr>
      <t>本次招标乙方包图纸二次深化设计，二次深化设计需得到甲方认可，相关费用已包含在综合单价内，不单独计取费用。</t>
    </r>
    <r>
      <rPr>
        <sz val="10"/>
        <rFont val="宋体"/>
        <charset val="134"/>
      </rPr>
      <t xml:space="preserve">
7、本清单未注明的承包内容，详见合同相应条款。</t>
    </r>
  </si>
  <si>
    <t>报价单位：</t>
  </si>
  <si>
    <t>报价日期：</t>
  </si>
  <si>
    <t>如果是由投标单位一起深化施工图纸，则增加一行“深化图纸费用”清单项</t>
  </si>
  <si>
    <t>铝合金门窗及防火门工程招标清单2026.3.21</t>
  </si>
  <si>
    <t>名称</t>
  </si>
  <si>
    <t>污泥脱水间及事故应急池工程量</t>
  </si>
  <si>
    <t>综合设备间工程量</t>
  </si>
  <si>
    <t>工程量合计
A</t>
  </si>
  <si>
    <t>除主材、人工费、税金以外的其他费用D
（元）</t>
  </si>
  <si>
    <t>不含税
综合单价E=B+C+D
（元）</t>
  </si>
  <si>
    <t>不含税
综合合价F=A*E
（元）</t>
  </si>
  <si>
    <t>生化组合池工程量</t>
  </si>
  <si>
    <t>生化沉淀、二级沉淀及臭氧组合池工程量</t>
  </si>
  <si>
    <t>污泥浓缩池工程量</t>
  </si>
  <si>
    <t>室外工程量</t>
  </si>
  <si>
    <t>主材费2
(型材)</t>
  </si>
  <si>
    <t>主材费2
(玻璃)</t>
  </si>
  <si>
    <t>碳钢平开门带上亮（双开）</t>
  </si>
  <si>
    <t>1.规格:M2430
2.门框、扇材质及：门框:50*50*4mm角铁,门扇:40*40*2.5mm方通,1.8mm镀锌钢板(表面静电喷涂)
3.玻璃：6mm白色普通玻璃
4.五件配件及其他：详见招标深化图以及甲方发布的相关文件</t>
  </si>
  <si>
    <t>按门外框尺寸以面积计算</t>
  </si>
  <si>
    <t>碳钢平开门（双开）</t>
  </si>
  <si>
    <t>1.门代号:M2024、M1524、M1224、M1224a
2.门框、扇材质及：门框:50*50*4mm角铁,门扇:40*40*2.5mm方通,1.8mm镀锌钢板(表面静电喷涂)
3.五件配件及其他：详见招标深化图以及甲方发布的相关文件</t>
  </si>
  <si>
    <t>碳钢平开门（单开）</t>
  </si>
  <si>
    <t>1.门代号:M0824、M1024
2.门框、扇材质及：门框:50*50*4mm角铁,门扇:40*40*2.5mm方通,1.8mm镀锌钢板(表面静电喷涂)
3.五件配件及其他：详见招标深化图以及甲方发布的相关文件</t>
  </si>
  <si>
    <t>铝合金自动卷帘(闸)门</t>
  </si>
  <si>
    <t>1. 门代号:JM4050、JM6050、JM4050、JLM3035
2.门材质:1.0mm抗风门片,材质SUS304不锈钢，
3.导轨;δ=1.8mm厚SUS304不锈钢材质导槽
4.电机牵引力不小于8KN
5.五件配件及其他：详见招标深化图以及甲方发布的相关文件</t>
  </si>
  <si>
    <t>执行《广东省房屋建筑与装饰工程综合定额(2018)》计算规则，宽加100mm，高加500mm</t>
  </si>
  <si>
    <t>钢质防火门连窗（甲级双扇）</t>
  </si>
  <si>
    <t>1.门代号:FMLC甲3030
2.门框：1.2mm冷轧镀锌钢板
3.门扇：0.8mm冷轧镀锌钢板+45mm水泥加气防火门芯板+0.8mm冷轧镀锌钢板
4.玻璃：26厚复合型隔热防火玻璃
5.含闭门器、顺序器、防火铰链等
6.五件配件及其他：详见招标深化图以及甲方发布的相关文件</t>
  </si>
  <si>
    <t>钢质防火门（甲级双扇）-带百叶及防虫网</t>
  </si>
  <si>
    <t>1.门代号:FM甲2024
2.门框：1.2mm冷轧镀锌钢板
3.门扇：0.8mm冷轧镀锌钢板+45mm水泥加气防火门芯板+0.8mm冷轧镀锌钢板
4.含闭门器、防火铰链等、带百叶及防虫网
5.五件配件及其他：详见招标深化图以及甲方发布的相关文件</t>
  </si>
  <si>
    <t>钢质防火门（甲级单扇）</t>
  </si>
  <si>
    <t>1.门代号:FM甲1024
2.门框：1.2mm冷轧镀锌钢板
3.门扇：0.8mm冷轧镀锌钢板+45mm水泥加气防火门芯板+0.8mm冷轧镀锌钢板
4.含闭门器、防火铰链等
5.五件配件及其他：详见招标深化图以及甲方发布的相关文件</t>
  </si>
  <si>
    <t>铝合金平开门</t>
  </si>
  <si>
    <t>1.门代号:MC1024
2.门框、扇材质:70系列粉末喷涂灰色铝合金框平开门；
3.玻璃:6mm白色透明玻璃,设防偷窥膜(卫生间)
4.五件配件及其他：详见招标深化图以及甲方发布的相关文件</t>
  </si>
  <si>
    <t>按铝合金外框尺寸以面积计算</t>
  </si>
  <si>
    <t>铝合金推拉+固定窗（内窗）</t>
  </si>
  <si>
    <t>1.窗代号:C3010
2.框、扇材质:70系列粉末喷涂灰色铝合金框推拉窗；
3.玻璃:6mm白色普通玻璃
4.五件配件及其他：详见招标深化图以及甲方发布的相关文件</t>
  </si>
  <si>
    <t>铝合金推拉+固定窗</t>
  </si>
  <si>
    <t>1.窗代号:C3021、C4021、C2021、C3010、C3015
2.框、扇材质:70系列粉末喷涂灰色铝合金框推拉窗
3.玻璃:6mm白色普通玻璃，
4.五件配件及其他：详见招标深化图以及甲方发布的相关文件</t>
  </si>
  <si>
    <t>铝合金推拉+固定窗-消防救援</t>
  </si>
  <si>
    <t>1.窗代号:C4021b
2.框、扇材质:70系列粉末喷涂灰色铝合金框推拉窗
3.玻璃:6mm白色普通玻璃，消防救援口为易碎玻璃
4.五件配件及其他：详见招标图纸、甲方发布的相关文件</t>
  </si>
  <si>
    <t>铝合金推拉窗+防雨百叶+防虫网</t>
  </si>
  <si>
    <t>1.窗代号:C4021a、C3021a
2.框、扇材质:70系列粉末喷涂灰色铝合金框推拉窗
3.玻璃:6mm白色普通玻璃+铝合金防雨百叶内设防虫网
4.五件配件及其他：详见招标深化图以及甲方发布的相关文件</t>
  </si>
  <si>
    <t>铝合金推拉窗（内窗）</t>
  </si>
  <si>
    <t>1.窗代号:C4010
2.框、扇材质:70系列粉末喷涂灰色铝合金框推拉窗
3.玻璃:6mm白色普通玻璃
4.五件配件及其他：详见招标深化图以及甲方发布的相关文件</t>
  </si>
  <si>
    <t>铝合金推拉窗</t>
  </si>
  <si>
    <t>1.窗代号:C0914、C2010、C4010
2.框、扇材质:70系列粉末喷涂灰色铝合金框推拉窗
3.玻璃:6mm白色普通玻璃
4.五件配件及其他：详见招标深化图以及甲方发布的相关文件</t>
  </si>
  <si>
    <t>铝合金平开窗</t>
  </si>
  <si>
    <t>1.窗代号:C2015
2.框、扇材质:70系列粉末喷涂灰色铝合金框平开窗
3.玻璃:6mm白色普通玻璃
4.五件配件及其他：详见招标深化图以及甲方发布的相关文件</t>
  </si>
  <si>
    <t>铝合金固定窗</t>
  </si>
  <si>
    <t>1.窗代号:GC3015、C4010a、C2010a、GC4015、C3013
2.框、扇材质:70系列粉末喷涂灰色铝合金框固定窗
3.玻璃:6mm白色普通玻璃
4.五件配件及其他：详见招标深化图以及甲方发布的相关文件</t>
  </si>
  <si>
    <t>铝合金百叶窗</t>
  </si>
  <si>
    <t>1.窗代号:BYC3015
2.框、扇材质:铝合金水平防雨百叶,
3.五件配件及其他：详见招标深化图以及甲方发布的相关文件</t>
  </si>
  <si>
    <t>不含税合计（1+2+...17）</t>
  </si>
  <si>
    <r>
      <rPr>
        <b/>
        <sz val="11"/>
        <rFont val="宋体"/>
        <charset val="134"/>
      </rPr>
      <t>税金（</t>
    </r>
    <r>
      <rPr>
        <b/>
        <u/>
        <sz val="11"/>
        <rFont val="宋体"/>
        <charset val="134"/>
      </rPr>
      <t xml:space="preserve">  %</t>
    </r>
    <r>
      <rPr>
        <b/>
        <sz val="11"/>
        <rFont val="宋体"/>
        <charset val="134"/>
      </rPr>
      <t>）</t>
    </r>
  </si>
  <si>
    <t>含税合计（18+19）</t>
  </si>
  <si>
    <t xml:space="preserve">备注：
</t>
  </si>
  <si>
    <t>1、以上价格为含税价，开具增值税专用发票（税率按国家政策执行，造价随之调整）。</t>
  </si>
  <si>
    <t>2、本工程除聚合物水泥防水砂浆材料甲供外，其余均由分包单位包工包料完成。</t>
  </si>
  <si>
    <t>3、本工程采用的门窗框料及型材为：(外平开、上悬、固定)窗、平开门:采用70系列非隔热断桥型材;70系列非断桥推拉窗。</t>
  </si>
  <si>
    <t>4、门窗主型材壁厚:外窗≥1.8mm、外门≥2.2mm;内窗≥1.4mm、内门≥2.0mm;百叶窗:外框50X25X1.2mm铝合金方管、百叶片≥1.2mm;</t>
  </si>
  <si>
    <t>5、窗框与墙体密封胶及固定框、扇玻璃密封胶:采用中性硅酮密封胶(硅酮密封胶的颜色与窗框颜色相匹配);框扇45度组角用全能(P86)组角胶粘接;断面防渗胶采用全能(868)断面密封胶</t>
  </si>
  <si>
    <t>6、密封胶条:采用广东“合和”三元乙丙配套黑色优质密封橡胶胶条(材质为EPDM301)</t>
  </si>
  <si>
    <t>7、五金配件:采用广东“合和”优质上悬窗采用两点执手、滑撑;(执手材质:锌铝合金、粉末喷涂;传动杆材质:铝合金、本色;锁块材质:锌合金、电镀环保锌;悬窗滑撑材质:304不锈钢)</t>
  </si>
  <si>
    <t>8、本项目甲方提供2台塔吊，施工过程中塔吊无法覆盖所产生的垂直运输费用由乙方自行考虑并包含在单价中，不另计算</t>
  </si>
  <si>
    <t>9、门窗框与墙体间连接处缝隙应采用聚合物水泥防水砂浆填实;外墙防水层与门窗框交接处留8~10mm 宽凹槽，槽内嵌填密封材料</t>
  </si>
  <si>
    <t>10、门窗框不应贴外墙安装，所有门窗洞口上楣应设置滴水线，窗台应向外放坡5%;</t>
  </si>
  <si>
    <t>11、本次招标根据玉林(福绵)节能环保产业园南部污水处理厂及中水回用设施建设项目(一期二标段5万吨/天)铝合金以及五金栏杆深化图（3.20版本）编制。</t>
  </si>
  <si>
    <t>12、其余包含施工内容详见合同条款。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</si>
</sst>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5">
    <font>
      <sz val="9"/>
      <color theme="1"/>
      <name val="??"/>
      <charset val="134"/>
      <scheme val="minor"/>
    </font>
    <font>
      <sz val="12"/>
      <name val="宋体"/>
      <charset val="134"/>
    </font>
    <font>
      <b/>
      <sz val="11"/>
      <name val="宋体"/>
      <charset val="134"/>
    </font>
    <font>
      <sz val="11"/>
      <name val="宋体"/>
      <charset val="134"/>
    </font>
    <font>
      <sz val="9"/>
      <name val="宋体"/>
      <charset val="134"/>
    </font>
    <font>
      <sz val="10"/>
      <name val="宋体"/>
      <charset val="134"/>
    </font>
    <font>
      <b/>
      <sz val="18"/>
      <name val="宋体"/>
      <charset val="134"/>
    </font>
    <font>
      <b/>
      <sz val="10"/>
      <name val="宋体"/>
      <charset val="134"/>
    </font>
    <font>
      <sz val="16"/>
      <name val="宋体"/>
      <charset val="134"/>
    </font>
    <font>
      <sz val="10"/>
      <name val="??"/>
      <charset val="134"/>
      <scheme val="minor"/>
    </font>
    <font>
      <sz val="9"/>
      <name val="??"/>
      <charset val="134"/>
      <scheme val="minor"/>
    </font>
    <font>
      <b/>
      <sz val="10"/>
      <name val="??"/>
      <charset val="134"/>
      <scheme val="minor"/>
    </font>
    <font>
      <b/>
      <sz val="26"/>
      <name val="宋体"/>
      <charset val="134"/>
    </font>
    <font>
      <sz val="12"/>
      <color theme="1"/>
      <name val="??"/>
      <charset val="134"/>
      <scheme val="minor"/>
    </font>
    <font>
      <b/>
      <sz val="18"/>
      <color theme="1"/>
      <name val="??"/>
      <charset val="134"/>
      <scheme val="minor"/>
    </font>
    <font>
      <b/>
      <sz val="25"/>
      <name val="宋体"/>
      <charset val="134"/>
    </font>
    <font>
      <b/>
      <sz val="14"/>
      <name val="宋体"/>
      <charset val="134"/>
    </font>
    <font>
      <sz val="14"/>
      <name val="宋体"/>
      <charset val="134"/>
    </font>
    <font>
      <b/>
      <sz val="16"/>
      <name val="宋体"/>
      <charset val="134"/>
    </font>
    <font>
      <sz val="18"/>
      <name val="宋体"/>
      <charset val="134"/>
    </font>
    <font>
      <b/>
      <sz val="20"/>
      <name val="宋体"/>
      <charset val="134"/>
    </font>
    <font>
      <b/>
      <sz val="22"/>
      <name val="宋体"/>
      <charset val="134"/>
    </font>
    <font>
      <sz val="12"/>
      <name val="Times New Roman"/>
      <charset val="0"/>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1"/>
      <name val="宋体"/>
      <charset val="134"/>
    </font>
    <font>
      <b/>
      <u/>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0"/>
      </bottom>
      <diagonal/>
    </border>
    <border>
      <left style="thin">
        <color auto="1"/>
      </left>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4" borderId="15" applyNumberFormat="0" applyAlignment="0" applyProtection="0">
      <alignment vertical="center"/>
    </xf>
    <xf numFmtId="0" fontId="33" fillId="5" borderId="16" applyNumberFormat="0" applyAlignment="0" applyProtection="0">
      <alignment vertical="center"/>
    </xf>
    <xf numFmtId="0" fontId="34" fillId="5" borderId="15" applyNumberFormat="0" applyAlignment="0" applyProtection="0">
      <alignment vertical="center"/>
    </xf>
    <xf numFmtId="0" fontId="35" fillId="6"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 fillId="0" borderId="0"/>
    <xf numFmtId="0" fontId="0" fillId="0" borderId="0"/>
    <xf numFmtId="0" fontId="1" fillId="0" borderId="0"/>
  </cellStyleXfs>
  <cellXfs count="156">
    <xf numFmtId="0" fontId="0" fillId="0" borderId="0" xfId="50"/>
    <xf numFmtId="0" fontId="1" fillId="0" borderId="0" xfId="50" applyFont="1" applyFill="1"/>
    <xf numFmtId="0" fontId="2" fillId="0" borderId="0" xfId="50" applyFont="1" applyFill="1" applyAlignment="1">
      <alignment vertical="center"/>
    </xf>
    <xf numFmtId="0" fontId="2" fillId="0" borderId="0" xfId="50" applyFont="1" applyFill="1" applyAlignment="1">
      <alignment horizontal="center"/>
    </xf>
    <xf numFmtId="0" fontId="3" fillId="0" borderId="0" xfId="50" applyFont="1" applyFill="1" applyAlignment="1">
      <alignment horizontal="center"/>
    </xf>
    <xf numFmtId="0" fontId="2" fillId="0" borderId="0" xfId="50" applyFont="1" applyFill="1" applyAlignment="1">
      <alignment horizontal="center" vertical="center"/>
    </xf>
    <xf numFmtId="0" fontId="3" fillId="0" borderId="0" xfId="50" applyFont="1" applyFill="1"/>
    <xf numFmtId="0" fontId="3" fillId="0" borderId="0" xfId="50" applyFont="1" applyFill="1" applyAlignment="1">
      <alignment horizontal="left" vertical="center"/>
    </xf>
    <xf numFmtId="0" fontId="4" fillId="0" borderId="0" xfId="50" applyFont="1" applyFill="1"/>
    <xf numFmtId="0" fontId="1" fillId="0" borderId="0" xfId="50" applyFont="1" applyFill="1" applyAlignment="1">
      <alignment horizontal="left"/>
    </xf>
    <xf numFmtId="0" fontId="5" fillId="0" borderId="0" xfId="50" applyFont="1" applyFill="1" applyAlignment="1">
      <alignment horizontal="left"/>
    </xf>
    <xf numFmtId="176" fontId="1" fillId="0" borderId="0" xfId="50" applyNumberFormat="1" applyFont="1" applyFill="1" applyAlignment="1">
      <alignment horizontal="center"/>
    </xf>
    <xf numFmtId="0" fontId="6" fillId="0" borderId="0" xfId="50" applyFont="1" applyFill="1" applyAlignment="1">
      <alignment horizontal="center" vertical="center" wrapText="1"/>
    </xf>
    <xf numFmtId="0" fontId="6" fillId="0" borderId="0" xfId="50" applyFont="1" applyFill="1" applyAlignment="1">
      <alignment horizontal="left" vertical="center" wrapText="1"/>
    </xf>
    <xf numFmtId="0" fontId="7" fillId="0" borderId="0" xfId="50" applyFont="1" applyFill="1" applyAlignment="1">
      <alignment horizontal="left" vertical="center" wrapText="1"/>
    </xf>
    <xf numFmtId="176" fontId="6" fillId="0" borderId="0" xfId="50" applyNumberFormat="1" applyFont="1" applyFill="1" applyAlignment="1">
      <alignment horizontal="center" vertical="center" wrapText="1"/>
    </xf>
    <xf numFmtId="0" fontId="2" fillId="0" borderId="0" xfId="50" applyFont="1" applyFill="1" applyAlignment="1">
      <alignment horizontal="left" vertical="center" wrapText="1"/>
    </xf>
    <xf numFmtId="176" fontId="2" fillId="0" borderId="0" xfId="50" applyNumberFormat="1" applyFont="1" applyFill="1" applyAlignment="1">
      <alignment horizontal="center" vertical="center" wrapText="1"/>
    </xf>
    <xf numFmtId="0" fontId="2" fillId="0" borderId="1" xfId="50" applyFont="1" applyFill="1" applyBorder="1" applyAlignment="1">
      <alignment horizontal="center" vertical="center" wrapText="1"/>
    </xf>
    <xf numFmtId="0" fontId="2" fillId="0" borderId="2"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2" fillId="0" borderId="2" xfId="50" applyFont="1" applyFill="1" applyBorder="1" applyAlignment="1">
      <alignment horizontal="left" vertical="center" wrapText="1"/>
    </xf>
    <xf numFmtId="176" fontId="2" fillId="0" borderId="2" xfId="50" applyNumberFormat="1" applyFont="1" applyFill="1" applyBorder="1" applyAlignment="1" applyProtection="1">
      <alignment horizontal="center" vertical="center" wrapText="1"/>
      <protection locked="0"/>
    </xf>
    <xf numFmtId="177" fontId="2" fillId="0" borderId="2" xfId="50" applyNumberFormat="1" applyFont="1" applyFill="1" applyBorder="1" applyAlignment="1" applyProtection="1">
      <alignment horizontal="center" vertical="center" wrapText="1"/>
      <protection locked="0"/>
    </xf>
    <xf numFmtId="0" fontId="2" fillId="0" borderId="3" xfId="50" applyFont="1" applyFill="1" applyBorder="1" applyAlignment="1">
      <alignment horizontal="center" vertical="center" wrapText="1"/>
    </xf>
    <xf numFmtId="0" fontId="3" fillId="0" borderId="4"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3" fillId="0" borderId="2" xfId="50" applyFont="1" applyFill="1" applyBorder="1" applyAlignment="1">
      <alignment horizontal="left"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176" fontId="3" fillId="0" borderId="2" xfId="50" applyNumberFormat="1" applyFont="1" applyFill="1" applyBorder="1" applyAlignment="1">
      <alignment horizontal="center" vertical="center" wrapText="1"/>
    </xf>
    <xf numFmtId="176" fontId="2" fillId="0" borderId="2" xfId="5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2" xfId="50" applyFont="1" applyFill="1" applyBorder="1" applyAlignment="1">
      <alignment vertical="center" wrapText="1"/>
    </xf>
    <xf numFmtId="0" fontId="2"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2" xfId="50" applyNumberFormat="1" applyFont="1" applyFill="1" applyBorder="1" applyAlignment="1">
      <alignment horizontal="center" vertical="center"/>
    </xf>
    <xf numFmtId="0" fontId="2" fillId="0" borderId="2" xfId="5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vertical="center"/>
    </xf>
    <xf numFmtId="176" fontId="2" fillId="0" borderId="2" xfId="0" applyNumberFormat="1" applyFont="1" applyFill="1" applyBorder="1" applyAlignment="1">
      <alignment vertical="center"/>
    </xf>
    <xf numFmtId="176" fontId="2" fillId="0" borderId="2" xfId="50" applyNumberFormat="1" applyFont="1" applyFill="1" applyBorder="1" applyAlignment="1">
      <alignment vertical="center"/>
    </xf>
    <xf numFmtId="0" fontId="2" fillId="0" borderId="2" xfId="50" applyFont="1" applyFill="1" applyBorder="1" applyAlignment="1">
      <alignment vertical="center"/>
    </xf>
    <xf numFmtId="0" fontId="2" fillId="0" borderId="4" xfId="5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6" xfId="50" applyFont="1" applyFill="1" applyBorder="1" applyAlignment="1">
      <alignment horizontal="center" vertical="center" wrapText="1"/>
    </xf>
    <xf numFmtId="0" fontId="2" fillId="0" borderId="2" xfId="50" applyFont="1" applyFill="1" applyBorder="1" applyAlignment="1">
      <alignment vertical="center" wrapText="1"/>
    </xf>
    <xf numFmtId="0" fontId="2" fillId="0" borderId="0" xfId="50" applyFont="1" applyFill="1" applyBorder="1" applyAlignment="1">
      <alignment horizontal="left" vertical="center" wrapText="1"/>
    </xf>
    <xf numFmtId="0" fontId="7" fillId="0" borderId="0" xfId="50" applyFont="1" applyFill="1" applyBorder="1" applyAlignment="1">
      <alignment horizontal="left" vertical="center" wrapText="1"/>
    </xf>
    <xf numFmtId="0" fontId="3" fillId="0" borderId="0" xfId="50" applyFont="1" applyFill="1" applyBorder="1" applyAlignment="1">
      <alignment horizontal="left" vertical="center" wrapText="1"/>
    </xf>
    <xf numFmtId="0" fontId="3" fillId="0" borderId="0" xfId="50" applyFont="1" applyFill="1" applyBorder="1" applyAlignment="1">
      <alignment horizontal="left" vertical="center"/>
    </xf>
    <xf numFmtId="0" fontId="5" fillId="0" borderId="0" xfId="50" applyFont="1" applyFill="1" applyBorder="1" applyAlignment="1">
      <alignment horizontal="left" vertical="center"/>
    </xf>
    <xf numFmtId="0" fontId="2" fillId="0" borderId="0" xfId="50" applyFont="1" applyFill="1" applyBorder="1" applyAlignment="1">
      <alignment horizontal="left" vertical="center"/>
    </xf>
    <xf numFmtId="0" fontId="7" fillId="0" borderId="0" xfId="50" applyFont="1" applyFill="1" applyBorder="1" applyAlignment="1">
      <alignment horizontal="left" vertical="center"/>
    </xf>
    <xf numFmtId="0" fontId="3" fillId="0" borderId="0" xfId="50" applyFont="1" applyFill="1" applyAlignment="1">
      <alignment horizontal="left"/>
    </xf>
    <xf numFmtId="0" fontId="2" fillId="0" borderId="0" xfId="0" applyFont="1" applyFill="1" applyAlignment="1">
      <alignment horizontal="left" vertical="center"/>
    </xf>
    <xf numFmtId="0" fontId="7" fillId="0" borderId="0" xfId="0" applyFont="1" applyFill="1" applyAlignment="1">
      <alignment horizontal="left" vertical="center"/>
    </xf>
    <xf numFmtId="0" fontId="2" fillId="0" borderId="0" xfId="50" applyFont="1" applyFill="1" applyAlignment="1">
      <alignment horizontal="left"/>
    </xf>
    <xf numFmtId="0" fontId="7" fillId="0" borderId="0" xfId="50" applyFont="1" applyFill="1" applyAlignment="1">
      <alignment horizontal="left"/>
    </xf>
    <xf numFmtId="0" fontId="8" fillId="0" borderId="0" xfId="50" applyFont="1" applyFill="1" applyAlignment="1">
      <alignment horizontal="left"/>
    </xf>
    <xf numFmtId="176" fontId="4" fillId="0" borderId="0" xfId="50" applyNumberFormat="1" applyFont="1" applyFill="1" applyAlignment="1">
      <alignment horizontal="center"/>
    </xf>
    <xf numFmtId="0" fontId="4" fillId="0" borderId="0" xfId="50" applyFont="1" applyFill="1" applyAlignment="1">
      <alignment horizontal="left"/>
    </xf>
    <xf numFmtId="0" fontId="7" fillId="0" borderId="0" xfId="50" applyFont="1" applyFill="1" applyAlignment="1">
      <alignment vertical="center"/>
    </xf>
    <xf numFmtId="0" fontId="7" fillId="0" borderId="0" xfId="50" applyFont="1" applyFill="1"/>
    <xf numFmtId="0" fontId="5" fillId="0" borderId="0" xfId="50" applyFont="1" applyFill="1"/>
    <xf numFmtId="0" fontId="5" fillId="0" borderId="0" xfId="50" applyFont="1" applyFill="1" applyAlignment="1">
      <alignment vertical="center"/>
    </xf>
    <xf numFmtId="0" fontId="9" fillId="0" borderId="0" xfId="50" applyFont="1" applyFill="1"/>
    <xf numFmtId="0" fontId="10" fillId="0" borderId="0" xfId="50" applyFont="1" applyFill="1"/>
    <xf numFmtId="0" fontId="5" fillId="0" borderId="0" xfId="50" applyFont="1" applyFill="1" applyAlignment="1">
      <alignment horizontal="center"/>
    </xf>
    <xf numFmtId="176" fontId="5" fillId="0" borderId="0" xfId="50" applyNumberFormat="1" applyFont="1" applyFill="1" applyAlignment="1">
      <alignment horizontal="center"/>
    </xf>
    <xf numFmtId="0" fontId="5" fillId="0" borderId="0" xfId="50" applyFont="1" applyFill="1" applyAlignment="1">
      <alignment horizontal="center" vertical="center"/>
    </xf>
    <xf numFmtId="0" fontId="5" fillId="0" borderId="0" xfId="50" applyFont="1" applyFill="1" applyAlignment="1">
      <alignment vertical="center" wrapText="1"/>
    </xf>
    <xf numFmtId="0" fontId="7" fillId="0" borderId="0" xfId="50" applyFont="1" applyFill="1" applyAlignment="1">
      <alignment horizontal="center" vertical="center" wrapText="1"/>
    </xf>
    <xf numFmtId="0" fontId="7" fillId="0" borderId="0" xfId="50" applyFont="1" applyFill="1" applyAlignment="1">
      <alignment horizontal="center" vertical="center"/>
    </xf>
    <xf numFmtId="0" fontId="7" fillId="0" borderId="0" xfId="50" applyFont="1" applyFill="1" applyAlignment="1">
      <alignment vertical="center" wrapText="1"/>
    </xf>
    <xf numFmtId="0" fontId="7" fillId="0" borderId="1" xfId="50" applyFont="1" applyFill="1" applyBorder="1" applyAlignment="1">
      <alignment horizontal="center" vertical="center" wrapText="1"/>
    </xf>
    <xf numFmtId="176" fontId="7" fillId="0" borderId="2" xfId="50" applyNumberFormat="1" applyFont="1" applyFill="1" applyBorder="1" applyAlignment="1">
      <alignment horizontal="center" vertical="center" wrapText="1"/>
    </xf>
    <xf numFmtId="0" fontId="7" fillId="0" borderId="3" xfId="50" applyFont="1" applyFill="1" applyBorder="1" applyAlignment="1">
      <alignment horizontal="center" vertical="center" wrapText="1"/>
    </xf>
    <xf numFmtId="176" fontId="7" fillId="0" borderId="2" xfId="50" applyNumberFormat="1" applyFont="1" applyFill="1" applyBorder="1" applyAlignment="1">
      <alignment horizontal="center" vertical="center"/>
    </xf>
    <xf numFmtId="0" fontId="5" fillId="0" borderId="2" xfId="50" applyFont="1" applyFill="1" applyBorder="1" applyAlignment="1">
      <alignment horizontal="center" vertical="center" wrapText="1"/>
    </xf>
    <xf numFmtId="0" fontId="5" fillId="0" borderId="2" xfId="50"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176" fontId="5" fillId="0" borderId="2" xfId="0" applyNumberFormat="1" applyFont="1" applyFill="1" applyBorder="1" applyAlignment="1">
      <alignment horizontal="center" vertical="center" wrapText="1"/>
    </xf>
    <xf numFmtId="176" fontId="5" fillId="0" borderId="2" xfId="50" applyNumberFormat="1" applyFont="1" applyFill="1" applyBorder="1" applyAlignment="1">
      <alignment horizontal="right" vertical="center" wrapText="1"/>
    </xf>
    <xf numFmtId="176" fontId="5" fillId="0" borderId="2" xfId="5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0" xfId="50" applyFont="1" applyFill="1" applyAlignment="1">
      <alignment horizontal="center" vertical="center" wrapText="1"/>
    </xf>
    <xf numFmtId="0" fontId="5" fillId="0" borderId="4" xfId="0" applyFont="1" applyFill="1" applyBorder="1" applyAlignment="1">
      <alignment horizontal="left" vertical="center" wrapText="1"/>
    </xf>
    <xf numFmtId="0" fontId="1" fillId="0" borderId="8"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left" vertical="center" wrapText="1"/>
    </xf>
    <xf numFmtId="0" fontId="1" fillId="0" borderId="9"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left" vertical="center" wrapText="1"/>
    </xf>
    <xf numFmtId="0" fontId="1" fillId="0" borderId="9"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9" fillId="0" borderId="0" xfId="50" applyFont="1" applyFill="1" applyAlignment="1">
      <alignment vertical="center" wrapText="1"/>
    </xf>
    <xf numFmtId="0" fontId="11" fillId="0" borderId="0" xfId="50" applyFont="1" applyFill="1" applyAlignment="1">
      <alignment vertical="center" wrapText="1"/>
    </xf>
    <xf numFmtId="0" fontId="7" fillId="0" borderId="4"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2" xfId="50" applyFont="1" applyFill="1" applyBorder="1" applyAlignment="1">
      <alignment horizontal="right"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7" fillId="0" borderId="2" xfId="50" applyNumberFormat="1" applyFont="1" applyFill="1" applyBorder="1" applyAlignment="1">
      <alignment horizontal="center"/>
    </xf>
    <xf numFmtId="0" fontId="7" fillId="0" borderId="4" xfId="50" applyFont="1" applyFill="1" applyBorder="1" applyAlignment="1">
      <alignment horizontal="center" vertical="center"/>
    </xf>
    <xf numFmtId="0" fontId="7" fillId="0" borderId="6" xfId="50" applyFont="1" applyFill="1" applyBorder="1" applyAlignment="1">
      <alignment horizontal="center" vertical="center"/>
    </xf>
    <xf numFmtId="0" fontId="5" fillId="0" borderId="6" xfId="50" applyFont="1" applyFill="1" applyBorder="1" applyAlignment="1">
      <alignment horizontal="center" vertical="center"/>
    </xf>
    <xf numFmtId="0" fontId="5" fillId="0" borderId="2" xfId="50" applyFont="1" applyFill="1" applyBorder="1" applyAlignment="1">
      <alignment horizontal="left" vertical="center"/>
    </xf>
    <xf numFmtId="176" fontId="5" fillId="0" borderId="2" xfId="50" applyNumberFormat="1" applyFont="1" applyFill="1" applyBorder="1" applyAlignment="1">
      <alignment horizontal="left" vertical="center"/>
    </xf>
    <xf numFmtId="0" fontId="5" fillId="0" borderId="2" xfId="50" applyFont="1" applyFill="1" applyBorder="1" applyAlignment="1">
      <alignment horizontal="center" vertical="center"/>
    </xf>
    <xf numFmtId="0" fontId="4" fillId="0" borderId="0" xfId="50" applyFont="1" applyFill="1" applyAlignment="1">
      <alignment vertical="center" wrapText="1"/>
    </xf>
    <xf numFmtId="0" fontId="12" fillId="0" borderId="0" xfId="50" applyFont="1" applyFill="1" applyAlignment="1">
      <alignment horizontal="center" vertical="center" wrapText="1"/>
    </xf>
    <xf numFmtId="0" fontId="13" fillId="0" borderId="0" xfId="50" applyFont="1" applyAlignment="1">
      <alignment horizontal="center" vertical="center" wrapText="1"/>
    </xf>
    <xf numFmtId="0" fontId="14" fillId="0" borderId="0" xfId="50" applyFont="1" applyAlignment="1">
      <alignment horizontal="center" vertical="center" wrapText="1"/>
    </xf>
    <xf numFmtId="0" fontId="13" fillId="0" borderId="0" xfId="50" applyFont="1" applyAlignment="1">
      <alignment horizontal="left" vertical="center" wrapText="1"/>
    </xf>
    <xf numFmtId="0" fontId="13" fillId="0" borderId="2" xfId="50" applyFont="1" applyBorder="1" applyAlignment="1">
      <alignment horizontal="center" vertical="center" wrapText="1"/>
    </xf>
    <xf numFmtId="0" fontId="13" fillId="0" borderId="2" xfId="50" applyFont="1" applyBorder="1" applyAlignment="1">
      <alignment horizontal="left" vertical="center" wrapText="1"/>
    </xf>
    <xf numFmtId="177" fontId="13" fillId="0" borderId="2" xfId="50" applyNumberFormat="1" applyFont="1" applyBorder="1" applyAlignment="1">
      <alignment horizontal="right" vertical="center" wrapText="1"/>
    </xf>
    <xf numFmtId="0" fontId="1" fillId="0" borderId="0" xfId="0" applyFont="1" applyFill="1" applyBorder="1" applyAlignment="1"/>
    <xf numFmtId="0" fontId="1" fillId="2" borderId="0" xfId="0" applyFont="1" applyFill="1" applyBorder="1" applyAlignment="1"/>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8" fillId="0" borderId="0" xfId="0" applyFont="1" applyFill="1" applyBorder="1" applyAlignment="1"/>
    <xf numFmtId="0" fontId="17" fillId="0" borderId="0" xfId="0" applyFont="1" applyFill="1" applyBorder="1" applyAlignment="1">
      <alignment vertical="center"/>
    </xf>
    <xf numFmtId="0" fontId="1" fillId="0" borderId="0" xfId="51" applyAlignment="1">
      <alignment vertical="center"/>
    </xf>
    <xf numFmtId="0" fontId="1" fillId="0" borderId="0" xfId="51" applyFont="1" applyAlignment="1">
      <alignment horizontal="center" vertical="center"/>
    </xf>
    <xf numFmtId="0" fontId="19" fillId="0" borderId="0" xfId="51" applyFont="1" applyAlignment="1">
      <alignment horizontal="center" vertical="center"/>
    </xf>
    <xf numFmtId="0" fontId="1" fillId="0" borderId="0" xfId="51" applyFont="1" applyAlignment="1">
      <alignment vertical="center"/>
    </xf>
    <xf numFmtId="0" fontId="20" fillId="0" borderId="0" xfId="51" applyFont="1" applyFill="1" applyBorder="1" applyAlignment="1">
      <alignment horizontal="center" vertical="center" wrapText="1"/>
    </xf>
    <xf numFmtId="0" fontId="21" fillId="0" borderId="0" xfId="51" applyFont="1" applyFill="1" applyBorder="1" applyAlignment="1">
      <alignment horizontal="center" vertical="center"/>
    </xf>
    <xf numFmtId="0" fontId="21" fillId="0" borderId="0" xfId="51" applyFont="1" applyAlignment="1">
      <alignment vertical="center" wrapText="1"/>
    </xf>
    <xf numFmtId="0" fontId="18" fillId="0" borderId="0" xfId="51" applyFont="1" applyAlignment="1">
      <alignment horizontal="center" vertical="center" wrapText="1"/>
    </xf>
    <xf numFmtId="0" fontId="22" fillId="0" borderId="0" xfId="51" applyFont="1" applyAlignment="1">
      <alignment horizontal="center" vertical="center"/>
    </xf>
    <xf numFmtId="0" fontId="22" fillId="0" borderId="0" xfId="51" applyFont="1" applyBorder="1" applyAlignment="1">
      <alignment horizontal="center" vertical="center"/>
    </xf>
    <xf numFmtId="0" fontId="1" fillId="0" borderId="0" xfId="51" applyFont="1" applyBorder="1" applyAlignment="1">
      <alignment vertical="center"/>
    </xf>
    <xf numFmtId="0" fontId="17" fillId="0" borderId="0" xfId="51" applyFont="1" applyAlignment="1">
      <alignment horizontal="right"/>
    </xf>
    <xf numFmtId="177" fontId="1" fillId="0" borderId="11" xfId="51" applyNumberFormat="1" applyFont="1" applyBorder="1" applyAlignment="1">
      <alignment horizontal="center"/>
    </xf>
    <xf numFmtId="0" fontId="17" fillId="0" borderId="0" xfId="51" applyFont="1" applyAlignment="1">
      <alignment horizontal="left"/>
    </xf>
    <xf numFmtId="0" fontId="1" fillId="0" borderId="5" xfId="51" applyFont="1" applyBorder="1" applyAlignment="1">
      <alignment horizontal="center"/>
    </xf>
    <xf numFmtId="0" fontId="1" fillId="0" borderId="0" xfId="51" applyFont="1" applyBorder="1" applyAlignment="1"/>
    <xf numFmtId="0" fontId="1" fillId="0" borderId="11" xfId="51" applyFont="1" applyBorder="1" applyAlignment="1">
      <alignment horizontal="center"/>
    </xf>
    <xf numFmtId="0" fontId="1" fillId="0" borderId="11" xfId="51" applyFont="1" applyBorder="1" applyAlignment="1">
      <alignment horizontal="left"/>
    </xf>
    <xf numFmtId="14" fontId="17" fillId="0" borderId="0" xfId="51" applyNumberFormat="1" applyFont="1" applyAlignment="1">
      <alignment horizontal="right"/>
    </xf>
    <xf numFmtId="14" fontId="1" fillId="0" borderId="11" xfId="51" applyNumberFormat="1" applyFont="1" applyBorder="1" applyAlignment="1">
      <alignment horizontal="lef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 name="常规_桂江景裕豪园智能化招标清单(2012.12.10，含编说) " xfId="51"/>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view="pageBreakPreview" zoomScaleNormal="100" topLeftCell="A2" workbookViewId="0">
      <selection activeCell="H13" sqref="H13"/>
    </sheetView>
  </sheetViews>
  <sheetFormatPr defaultColWidth="10.2857142857143" defaultRowHeight="24.95" customHeight="1" outlineLevelCol="3"/>
  <cols>
    <col min="1" max="1" width="18.4285714285714" style="137" customWidth="1"/>
    <col min="2" max="2" width="49.7142857142857" style="136" customWidth="1"/>
    <col min="3" max="3" width="12.7142857142857" style="136" customWidth="1"/>
    <col min="4" max="4" width="13.7142857142857" style="136" customWidth="1"/>
    <col min="5" max="16384" width="10.2857142857143" style="136"/>
  </cols>
  <sheetData>
    <row r="1" s="136" customFormat="1" customHeight="1" spans="1:4">
      <c r="A1" s="138"/>
      <c r="B1" s="139"/>
      <c r="C1" s="139"/>
      <c r="D1" s="139"/>
    </row>
    <row r="2" s="136" customFormat="1" customHeight="1" spans="1:4">
      <c r="A2" s="140" t="s">
        <v>0</v>
      </c>
      <c r="B2" s="140"/>
      <c r="C2" s="140"/>
      <c r="D2" s="140"/>
    </row>
    <row r="3" s="136" customFormat="1" ht="43" customHeight="1" spans="1:4">
      <c r="A3" s="140"/>
      <c r="B3" s="140"/>
      <c r="C3" s="140"/>
      <c r="D3" s="140"/>
    </row>
    <row r="4" s="136" customFormat="1" ht="81" customHeight="1" spans="1:4">
      <c r="A4" s="140"/>
      <c r="B4" s="140"/>
      <c r="C4" s="140"/>
      <c r="D4" s="140"/>
    </row>
    <row r="5" s="136" customFormat="1" ht="29.1" customHeight="1" spans="1:4">
      <c r="A5" s="141" t="s">
        <v>1</v>
      </c>
      <c r="B5" s="141"/>
      <c r="C5" s="141"/>
      <c r="D5" s="141"/>
    </row>
    <row r="6" s="136" customFormat="1" customHeight="1" spans="1:4">
      <c r="A6" s="142"/>
      <c r="B6" s="143"/>
      <c r="C6" s="142"/>
      <c r="D6" s="142"/>
    </row>
    <row r="7" s="136" customFormat="1" customHeight="1" spans="1:4">
      <c r="A7" s="137"/>
      <c r="B7" s="139"/>
      <c r="C7" s="139"/>
      <c r="D7" s="139"/>
    </row>
    <row r="8" s="136" customFormat="1" customHeight="1" spans="1:4">
      <c r="A8" s="137"/>
      <c r="B8" s="139"/>
      <c r="C8" s="139"/>
      <c r="D8" s="139"/>
    </row>
    <row r="9" s="136" customFormat="1" customHeight="1" spans="1:4">
      <c r="A9" s="144"/>
      <c r="B9" s="139"/>
      <c r="C9" s="139"/>
      <c r="D9" s="139"/>
    </row>
    <row r="10" s="136" customFormat="1" customHeight="1" spans="1:4">
      <c r="A10" s="144"/>
      <c r="B10" s="139"/>
      <c r="C10" s="139"/>
      <c r="D10" s="139"/>
    </row>
    <row r="11" s="136" customFormat="1" customHeight="1" spans="1:4">
      <c r="A11" s="144"/>
      <c r="B11" s="139"/>
      <c r="C11" s="139"/>
      <c r="D11" s="139"/>
    </row>
    <row r="12" s="136" customFormat="1" ht="39.95" customHeight="1" spans="1:4">
      <c r="A12" s="145"/>
      <c r="B12" s="146"/>
      <c r="C12" s="139"/>
      <c r="D12" s="139"/>
    </row>
    <row r="13" s="136" customFormat="1" ht="32.25" customHeight="1" spans="1:4">
      <c r="A13" s="147" t="s">
        <v>2</v>
      </c>
      <c r="B13" s="148"/>
      <c r="C13" s="149" t="s">
        <v>3</v>
      </c>
      <c r="D13" s="139"/>
    </row>
    <row r="14" s="136" customFormat="1" ht="32.25" customHeight="1" spans="1:4">
      <c r="A14" s="147" t="s">
        <v>4</v>
      </c>
      <c r="B14" s="150"/>
      <c r="C14" s="150"/>
      <c r="D14" s="139"/>
    </row>
    <row r="15" s="136" customFormat="1" ht="32.25" customHeight="1" spans="1:4">
      <c r="A15" s="147"/>
      <c r="B15" s="151"/>
      <c r="C15" s="139"/>
      <c r="D15" s="139"/>
    </row>
    <row r="16" s="136" customFormat="1" ht="33" customHeight="1" spans="1:4">
      <c r="A16" s="147" t="s">
        <v>5</v>
      </c>
      <c r="B16" s="152" t="s">
        <v>6</v>
      </c>
      <c r="C16" s="152"/>
      <c r="D16" s="139"/>
    </row>
    <row r="17" s="136" customFormat="1" ht="33" customHeight="1" spans="1:4">
      <c r="A17" s="147" t="s">
        <v>7</v>
      </c>
      <c r="B17" s="153"/>
      <c r="C17" s="153"/>
      <c r="D17" s="139"/>
    </row>
    <row r="18" s="136" customFormat="1" ht="33" customHeight="1" spans="1:4">
      <c r="A18" s="154" t="s">
        <v>8</v>
      </c>
      <c r="B18" s="155"/>
      <c r="C18" s="153"/>
      <c r="D18" s="139"/>
    </row>
  </sheetData>
  <mergeCells count="6">
    <mergeCell ref="A5:D5"/>
    <mergeCell ref="B14:C14"/>
    <mergeCell ref="B16:C16"/>
    <mergeCell ref="B17:C17"/>
    <mergeCell ref="B18:C18"/>
    <mergeCell ref="A2:D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view="pageBreakPreview" zoomScaleNormal="100" workbookViewId="0">
      <selection activeCell="A5" sqref="$A1:$XFD1048576"/>
    </sheetView>
  </sheetViews>
  <sheetFormatPr defaultColWidth="10.3333333333333" defaultRowHeight="14.25"/>
  <cols>
    <col min="1" max="1" width="10.3333333333333" style="125"/>
    <col min="2" max="2" width="7.5047619047619" style="125" customWidth="1"/>
    <col min="3" max="3" width="6.33333333333333" style="125" customWidth="1"/>
    <col min="4" max="4" width="6" style="125" customWidth="1"/>
    <col min="5" max="5" width="6.83809523809524" style="125" customWidth="1"/>
    <col min="6" max="6" width="6.66666666666667" style="125" customWidth="1"/>
    <col min="7" max="7" width="10.3333333333333" style="125"/>
    <col min="8" max="8" width="7" style="125" customWidth="1"/>
    <col min="9" max="9" width="37" style="125" customWidth="1"/>
    <col min="10" max="10" width="10.3333333333333" style="125"/>
    <col min="11" max="11" width="37" style="125" customWidth="1"/>
    <col min="12" max="16384" width="10.3333333333333" style="125"/>
  </cols>
  <sheetData>
    <row r="1" s="125" customFormat="1" ht="32.25" spans="1:11">
      <c r="A1" s="127" t="s">
        <v>9</v>
      </c>
      <c r="B1" s="128"/>
      <c r="C1" s="128"/>
      <c r="D1" s="128"/>
      <c r="E1" s="128"/>
      <c r="F1" s="128"/>
      <c r="G1" s="128"/>
      <c r="H1" s="128"/>
      <c r="I1" s="128"/>
    </row>
    <row r="2" s="125" customFormat="1" ht="30" customHeight="1" spans="1:11">
      <c r="A2" s="129"/>
      <c r="B2" s="129"/>
      <c r="C2" s="129"/>
      <c r="D2" s="129"/>
      <c r="E2" s="129"/>
      <c r="F2" s="129"/>
      <c r="G2" s="129"/>
      <c r="H2" s="129"/>
      <c r="I2" s="129"/>
    </row>
    <row r="3" s="125" customFormat="1" ht="45" customHeight="1" spans="1:11">
      <c r="A3" s="130" t="s">
        <v>10</v>
      </c>
      <c r="B3" s="130"/>
      <c r="C3" s="130"/>
      <c r="D3" s="130"/>
      <c r="E3" s="130"/>
      <c r="F3" s="130"/>
      <c r="G3" s="130"/>
      <c r="H3" s="130"/>
      <c r="I3" s="130"/>
    </row>
    <row r="4" s="125" customFormat="1" ht="18" customHeight="1" spans="1:11">
      <c r="A4" s="131"/>
      <c r="B4" s="131"/>
      <c r="C4" s="131"/>
      <c r="D4" s="131"/>
      <c r="E4" s="131"/>
      <c r="F4" s="131"/>
      <c r="G4" s="131"/>
      <c r="H4" s="131"/>
      <c r="I4" s="131"/>
    </row>
    <row r="5" s="125" customFormat="1" ht="30" customHeight="1" spans="1:11">
      <c r="A5" s="131" t="s">
        <v>11</v>
      </c>
      <c r="B5" s="131"/>
      <c r="C5" s="131"/>
      <c r="D5" s="131"/>
      <c r="E5" s="131"/>
      <c r="F5" s="131"/>
      <c r="G5" s="131"/>
      <c r="H5" s="131"/>
      <c r="I5" s="131"/>
    </row>
    <row r="6" s="125" customFormat="1" ht="65" customHeight="1" spans="1:11">
      <c r="A6" s="130" t="s">
        <v>12</v>
      </c>
      <c r="B6" s="130"/>
      <c r="C6" s="130"/>
      <c r="D6" s="130"/>
      <c r="E6" s="130"/>
      <c r="F6" s="130"/>
      <c r="G6" s="130"/>
      <c r="H6" s="130"/>
      <c r="I6" s="130"/>
    </row>
    <row r="7" s="125" customFormat="1" ht="31" customHeight="1" spans="1:11">
      <c r="A7" s="130" t="s">
        <v>13</v>
      </c>
      <c r="B7" s="130"/>
      <c r="C7" s="130"/>
      <c r="D7" s="130"/>
      <c r="E7" s="130"/>
      <c r="F7" s="130"/>
      <c r="G7" s="130"/>
      <c r="H7" s="130"/>
      <c r="I7" s="130"/>
    </row>
    <row r="8" s="125" customFormat="1" ht="33" customHeight="1" spans="1:11">
      <c r="A8" s="132" t="s">
        <v>14</v>
      </c>
      <c r="B8" s="132"/>
      <c r="C8" s="132"/>
      <c r="D8" s="132"/>
      <c r="E8" s="132"/>
      <c r="F8" s="132"/>
      <c r="G8" s="132"/>
      <c r="H8" s="132"/>
      <c r="I8" s="132"/>
    </row>
    <row r="9" s="125" customFormat="1" ht="50" customHeight="1" spans="1:11">
      <c r="A9" s="132" t="s">
        <v>15</v>
      </c>
      <c r="B9" s="132"/>
      <c r="C9" s="132"/>
      <c r="D9" s="132"/>
      <c r="E9" s="132"/>
      <c r="F9" s="132"/>
      <c r="G9" s="132"/>
      <c r="H9" s="132"/>
      <c r="I9" s="132"/>
    </row>
    <row r="10" s="125" customFormat="1" ht="24" customHeight="1" spans="1:11">
      <c r="A10" s="131"/>
      <c r="B10" s="131"/>
      <c r="C10" s="131"/>
      <c r="D10" s="131"/>
      <c r="E10" s="131"/>
      <c r="F10" s="131"/>
      <c r="G10" s="131"/>
      <c r="H10" s="131"/>
      <c r="I10" s="131"/>
    </row>
    <row r="11" s="125" customFormat="1" ht="30" customHeight="1" spans="1:11">
      <c r="A11" s="132" t="s">
        <v>16</v>
      </c>
      <c r="B11" s="132"/>
      <c r="C11" s="132"/>
      <c r="D11" s="132"/>
      <c r="E11" s="132"/>
      <c r="F11" s="132"/>
      <c r="G11" s="132"/>
      <c r="H11" s="132"/>
      <c r="I11" s="132"/>
    </row>
    <row r="12" s="126" customFormat="1" ht="49" customHeight="1" spans="1:11">
      <c r="A12" s="133" t="s">
        <v>17</v>
      </c>
      <c r="B12" s="133"/>
      <c r="C12" s="133"/>
      <c r="D12" s="133"/>
      <c r="E12" s="133"/>
      <c r="F12" s="133"/>
      <c r="G12" s="133"/>
      <c r="H12" s="133"/>
      <c r="I12" s="133"/>
      <c r="K12" s="134"/>
    </row>
    <row r="13" s="126" customFormat="1" ht="49" customHeight="1" spans="1:11">
      <c r="A13" s="133" t="s">
        <v>18</v>
      </c>
      <c r="B13" s="133"/>
      <c r="C13" s="133"/>
      <c r="D13" s="133"/>
      <c r="E13" s="133"/>
      <c r="F13" s="133"/>
      <c r="G13" s="133"/>
      <c r="H13" s="133"/>
      <c r="I13" s="133"/>
      <c r="K13" s="134"/>
    </row>
    <row r="14" s="126" customFormat="1" ht="49" customHeight="1" spans="1:11">
      <c r="A14" s="133" t="s">
        <v>19</v>
      </c>
      <c r="B14" s="133"/>
      <c r="C14" s="133"/>
      <c r="D14" s="133"/>
      <c r="E14" s="133"/>
      <c r="F14" s="133"/>
      <c r="G14" s="133"/>
      <c r="H14" s="133"/>
      <c r="I14" s="133"/>
      <c r="K14" s="134"/>
    </row>
    <row r="15" s="125" customFormat="1" ht="36" customHeight="1" spans="1:11">
      <c r="A15" s="133" t="s">
        <v>20</v>
      </c>
      <c r="B15" s="133"/>
      <c r="C15" s="133"/>
      <c r="D15" s="133"/>
      <c r="E15" s="133"/>
      <c r="F15" s="133"/>
      <c r="G15" s="133"/>
      <c r="H15" s="133"/>
      <c r="I15" s="133"/>
    </row>
    <row r="16" s="125" customFormat="1" ht="18.75" spans="1:11">
      <c r="A16" s="135"/>
      <c r="B16" s="135"/>
      <c r="C16" s="135"/>
      <c r="D16" s="135"/>
      <c r="E16" s="135"/>
      <c r="F16" s="135"/>
      <c r="G16" s="135"/>
      <c r="H16" s="135"/>
      <c r="I16" s="135"/>
    </row>
    <row r="17" s="125" customFormat="1" ht="18.75" spans="1:9">
      <c r="A17" s="135"/>
      <c r="B17" s="135"/>
      <c r="C17" s="135"/>
      <c r="D17" s="135"/>
      <c r="E17" s="135"/>
      <c r="F17" s="135"/>
      <c r="G17" s="135"/>
      <c r="H17" s="135"/>
      <c r="I17" s="135"/>
    </row>
  </sheetData>
  <mergeCells count="14">
    <mergeCell ref="A1:I1"/>
    <mergeCell ref="A2:I2"/>
    <mergeCell ref="A3:I3"/>
    <mergeCell ref="A5:I5"/>
    <mergeCell ref="A6:I6"/>
    <mergeCell ref="A7:I7"/>
    <mergeCell ref="A8:I8"/>
    <mergeCell ref="A9:I9"/>
    <mergeCell ref="A10:I10"/>
    <mergeCell ref="A11:I11"/>
    <mergeCell ref="A12:I12"/>
    <mergeCell ref="A13:I13"/>
    <mergeCell ref="A14:I14"/>
    <mergeCell ref="A15:I15"/>
  </mergeCells>
  <printOptions horizontalCentered="1"/>
  <pageMargins left="0.393055555555556" right="0.393055555555556" top="0.786805555555556" bottom="0.786805555555556"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view="pageBreakPreview" zoomScaleNormal="100" workbookViewId="0">
      <selection activeCell="J6" sqref="J6"/>
    </sheetView>
  </sheetViews>
  <sheetFormatPr defaultColWidth="9.14285714285714" defaultRowHeight="29" customHeight="1" outlineLevelRow="5" outlineLevelCol="5"/>
  <cols>
    <col min="1" max="1" width="9.14285714285714" style="119"/>
    <col min="2" max="2" width="51.4285714285714" style="119" customWidth="1"/>
    <col min="3" max="5" width="16.7142857142857" style="119" customWidth="1"/>
    <col min="6" max="6" width="29.1428571428571" style="119" customWidth="1"/>
    <col min="7" max="16384" width="9.14285714285714" style="119"/>
  </cols>
  <sheetData>
    <row r="1" s="119" customFormat="1" ht="50" customHeight="1" spans="1:6">
      <c r="A1" s="120" t="s">
        <v>21</v>
      </c>
      <c r="B1" s="120"/>
      <c r="C1" s="120"/>
      <c r="D1" s="120"/>
      <c r="E1" s="120"/>
      <c r="F1" s="120"/>
    </row>
    <row r="2" s="119" customFormat="1" ht="30" customHeight="1" spans="1:6">
      <c r="A2" s="121" t="s">
        <v>22</v>
      </c>
      <c r="B2" s="121"/>
      <c r="C2" s="121"/>
      <c r="D2" s="121"/>
      <c r="E2" s="121"/>
    </row>
    <row r="3" s="119" customFormat="1" ht="39" customHeight="1" spans="1:6">
      <c r="A3" s="122" t="s">
        <v>23</v>
      </c>
      <c r="B3" s="122" t="s">
        <v>24</v>
      </c>
      <c r="C3" s="122" t="s">
        <v>25</v>
      </c>
      <c r="D3" s="122" t="s">
        <v>26</v>
      </c>
      <c r="E3" s="122" t="s">
        <v>27</v>
      </c>
      <c r="F3" s="122" t="s">
        <v>28</v>
      </c>
    </row>
    <row r="4" s="119" customFormat="1" ht="56" customHeight="1" spans="1:6">
      <c r="A4" s="122">
        <v>1</v>
      </c>
      <c r="B4" s="123" t="s">
        <v>29</v>
      </c>
      <c r="C4" s="124"/>
      <c r="D4" s="124">
        <f>C4*0.09</f>
        <v>0</v>
      </c>
      <c r="E4" s="124">
        <f>C4+D4</f>
        <v>0</v>
      </c>
      <c r="F4" s="122"/>
    </row>
    <row r="5" s="119" customFormat="1" ht="56" customHeight="1" spans="1:6">
      <c r="A5" s="122">
        <v>2</v>
      </c>
      <c r="B5" s="123" t="s">
        <v>30</v>
      </c>
      <c r="C5" s="124"/>
      <c r="D5" s="124">
        <f>C5*0.09</f>
        <v>0</v>
      </c>
      <c r="E5" s="124">
        <f>C5+D5</f>
        <v>0</v>
      </c>
      <c r="F5" s="122"/>
    </row>
    <row r="6" s="119" customFormat="1" ht="49" customHeight="1" spans="1:6">
      <c r="A6" s="122">
        <v>3</v>
      </c>
      <c r="B6" s="122" t="s">
        <v>31</v>
      </c>
      <c r="C6" s="124"/>
      <c r="D6" s="124"/>
      <c r="E6" s="124">
        <f>SUM(E4:E5)</f>
        <v>0</v>
      </c>
      <c r="F6" s="122"/>
    </row>
  </sheetData>
  <mergeCells count="2">
    <mergeCell ref="A1:F1"/>
    <mergeCell ref="A2:E2"/>
  </mergeCells>
  <printOptions horizontalCentered="1"/>
  <pageMargins left="0.236111111111111" right="0.236111111111111" top="0.786805555555556" bottom="0.786805555555556" header="0.5" footer="0.5"/>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V38"/>
  <sheetViews>
    <sheetView showGridLines="0" tabSelected="1" view="pageBreakPreview" zoomScale="90" zoomScaleNormal="100" workbookViewId="0">
      <pane ySplit="4" topLeftCell="A24" activePane="bottomLeft" state="frozen"/>
      <selection/>
      <selection pane="bottomLeft" activeCell="C40" sqref="C40"/>
    </sheetView>
  </sheetViews>
  <sheetFormatPr defaultColWidth="9" defaultRowHeight="12"/>
  <cols>
    <col min="1" max="1" width="6.57142857142857" style="67" customWidth="1"/>
    <col min="2" max="2" width="27.9333333333333" style="67" customWidth="1"/>
    <col min="3" max="3" width="58.0952380952381" style="67" customWidth="1"/>
    <col min="4" max="4" width="19.6761904761905" style="71" customWidth="1"/>
    <col min="5" max="5" width="7.42857142857143" style="67" customWidth="1"/>
    <col min="6" max="6" width="10.7142857142857" style="67" customWidth="1"/>
    <col min="7" max="7" width="11.7142857142857" style="67" customWidth="1"/>
    <col min="8" max="9" width="10.7142857142857" style="67" customWidth="1"/>
    <col min="10" max="10" width="11.7142857142857" style="67" customWidth="1"/>
    <col min="11" max="11" width="11.7142857142857" style="67" hidden="1" customWidth="1"/>
    <col min="12" max="12" width="11.7142857142857" style="72" customWidth="1"/>
    <col min="13" max="14" width="7.85714285714286" style="67" customWidth="1"/>
    <col min="15" max="15" width="10" style="67" customWidth="1"/>
    <col min="16" max="16" width="11.7142857142857" style="67" customWidth="1"/>
    <col min="17" max="17" width="10.8571428571429" style="67" customWidth="1"/>
    <col min="18" max="18" width="11.1047619047619" style="67" customWidth="1"/>
    <col min="19" max="19" width="13.7142857142857" style="72" customWidth="1"/>
    <col min="20" max="20" width="26.9904761904762" style="73" hidden="1" customWidth="1"/>
    <col min="21" max="21" width="9" style="67"/>
    <col min="22" max="22" width="23.4952380952381" style="74" customWidth="1"/>
    <col min="23" max="16384" width="9" style="67"/>
  </cols>
  <sheetData>
    <row r="1" ht="33" customHeight="1" spans="1:22">
      <c r="A1" s="12" t="s">
        <v>32</v>
      </c>
      <c r="B1" s="12"/>
      <c r="C1" s="12"/>
      <c r="D1" s="12"/>
      <c r="E1" s="12"/>
      <c r="F1" s="12"/>
      <c r="G1" s="12"/>
      <c r="H1" s="12"/>
      <c r="I1" s="12"/>
      <c r="J1" s="12"/>
      <c r="K1" s="12"/>
      <c r="L1" s="15"/>
      <c r="M1" s="12"/>
      <c r="N1" s="12"/>
      <c r="O1" s="12"/>
      <c r="P1" s="12"/>
      <c r="Q1" s="12"/>
      <c r="R1" s="12"/>
      <c r="S1" s="15"/>
    </row>
    <row r="2" s="65" customFormat="1" ht="23" customHeight="1" spans="1:22">
      <c r="A2" s="14" t="s">
        <v>22</v>
      </c>
      <c r="B2" s="14"/>
      <c r="C2" s="14"/>
      <c r="D2" s="75"/>
      <c r="E2" s="14"/>
      <c r="F2" s="14"/>
      <c r="G2" s="14"/>
      <c r="H2" s="14"/>
      <c r="I2" s="14"/>
      <c r="J2" s="14"/>
      <c r="K2" s="14"/>
      <c r="L2" s="14"/>
      <c r="M2" s="14"/>
      <c r="N2" s="14"/>
      <c r="O2" s="14"/>
      <c r="P2" s="14"/>
      <c r="Q2" s="14"/>
      <c r="R2" s="14"/>
      <c r="S2" s="14"/>
      <c r="T2" s="76"/>
      <c r="V2" s="77"/>
    </row>
    <row r="3" s="66" customFormat="1" ht="25" customHeight="1" spans="1:22">
      <c r="A3" s="20" t="s">
        <v>23</v>
      </c>
      <c r="B3" s="20" t="s">
        <v>24</v>
      </c>
      <c r="C3" s="20" t="s">
        <v>33</v>
      </c>
      <c r="D3" s="78" t="s">
        <v>34</v>
      </c>
      <c r="E3" s="20" t="s">
        <v>35</v>
      </c>
      <c r="F3" s="78" t="s">
        <v>36</v>
      </c>
      <c r="G3" s="78" t="s">
        <v>37</v>
      </c>
      <c r="H3" s="78" t="s">
        <v>38</v>
      </c>
      <c r="I3" s="78" t="s">
        <v>39</v>
      </c>
      <c r="J3" s="78" t="s">
        <v>40</v>
      </c>
      <c r="K3" s="78" t="s">
        <v>41</v>
      </c>
      <c r="L3" s="79" t="s">
        <v>42</v>
      </c>
      <c r="M3" s="78" t="s">
        <v>43</v>
      </c>
      <c r="N3" s="78" t="s">
        <v>44</v>
      </c>
      <c r="O3" s="78" t="s">
        <v>45</v>
      </c>
      <c r="P3" s="78" t="s">
        <v>46</v>
      </c>
      <c r="Q3" s="78" t="s">
        <v>47</v>
      </c>
      <c r="R3" s="78" t="s">
        <v>48</v>
      </c>
      <c r="S3" s="79" t="s">
        <v>28</v>
      </c>
      <c r="T3" s="76"/>
      <c r="V3" s="77"/>
    </row>
    <row r="4" s="66" customFormat="1" ht="51" customHeight="1" spans="1:22">
      <c r="A4" s="20"/>
      <c r="B4" s="20"/>
      <c r="C4" s="20"/>
      <c r="D4" s="80"/>
      <c r="E4" s="20"/>
      <c r="F4" s="80"/>
      <c r="G4" s="80"/>
      <c r="H4" s="80"/>
      <c r="I4" s="80"/>
      <c r="J4" s="80"/>
      <c r="K4" s="80"/>
      <c r="L4" s="79"/>
      <c r="M4" s="80"/>
      <c r="N4" s="80"/>
      <c r="O4" s="80"/>
      <c r="P4" s="80"/>
      <c r="Q4" s="80"/>
      <c r="R4" s="80"/>
      <c r="S4" s="81"/>
      <c r="T4" s="76"/>
      <c r="V4" s="77"/>
    </row>
    <row r="5" s="67" customFormat="1" ht="113" customHeight="1" spans="1:22">
      <c r="A5" s="82">
        <v>1</v>
      </c>
      <c r="B5" s="83" t="s">
        <v>49</v>
      </c>
      <c r="C5" s="83" t="s">
        <v>50</v>
      </c>
      <c r="D5" s="82" t="s">
        <v>51</v>
      </c>
      <c r="E5" s="84" t="s">
        <v>52</v>
      </c>
      <c r="F5" s="85">
        <f>74.62+19.29</f>
        <v>93.91</v>
      </c>
      <c r="G5" s="86">
        <v>34.43</v>
      </c>
      <c r="H5" s="87">
        <v>52.98</v>
      </c>
      <c r="I5" s="87">
        <v>49.36</v>
      </c>
      <c r="J5" s="87">
        <v>48.67</v>
      </c>
      <c r="K5" s="86">
        <v>0</v>
      </c>
      <c r="L5" s="88">
        <f t="shared" ref="L5:L31" si="0">SUM(F5:K5)</f>
        <v>279.35</v>
      </c>
      <c r="M5" s="89"/>
      <c r="N5" s="89"/>
      <c r="O5" s="89"/>
      <c r="P5" s="89"/>
      <c r="Q5" s="89"/>
      <c r="R5" s="89"/>
      <c r="S5" s="90"/>
      <c r="T5" s="73"/>
      <c r="V5" s="74"/>
    </row>
    <row r="6" s="67" customFormat="1" ht="111" customHeight="1" spans="1:22">
      <c r="A6" s="82">
        <v>2</v>
      </c>
      <c r="B6" s="83" t="s">
        <v>53</v>
      </c>
      <c r="C6" s="83" t="s">
        <v>54</v>
      </c>
      <c r="D6" s="82" t="s">
        <v>51</v>
      </c>
      <c r="E6" s="84" t="s">
        <v>52</v>
      </c>
      <c r="F6" s="85">
        <v>2165.55</v>
      </c>
      <c r="G6" s="86">
        <v>780.97</v>
      </c>
      <c r="H6" s="87">
        <v>95.13</v>
      </c>
      <c r="I6" s="87">
        <v>346.94</v>
      </c>
      <c r="J6" s="87">
        <v>153.83</v>
      </c>
      <c r="K6" s="86">
        <v>0</v>
      </c>
      <c r="L6" s="88">
        <f t="shared" si="0"/>
        <v>3542.42</v>
      </c>
      <c r="M6" s="89"/>
      <c r="N6" s="89"/>
      <c r="O6" s="89"/>
      <c r="P6" s="89"/>
      <c r="Q6" s="89"/>
      <c r="R6" s="89"/>
      <c r="S6" s="90"/>
      <c r="T6" s="73"/>
      <c r="V6" s="74"/>
    </row>
    <row r="7" s="67" customFormat="1" ht="170" customHeight="1" spans="1:22">
      <c r="A7" s="82">
        <v>3</v>
      </c>
      <c r="B7" s="91" t="s">
        <v>55</v>
      </c>
      <c r="C7" s="91" t="s">
        <v>56</v>
      </c>
      <c r="D7" s="82" t="s">
        <v>57</v>
      </c>
      <c r="E7" s="84" t="s">
        <v>58</v>
      </c>
      <c r="F7" s="85">
        <v>56.95</v>
      </c>
      <c r="G7" s="86"/>
      <c r="H7" s="86"/>
      <c r="I7" s="86"/>
      <c r="J7" s="86">
        <v>13.56</v>
      </c>
      <c r="K7" s="86"/>
      <c r="L7" s="88">
        <f t="shared" si="0"/>
        <v>70.51</v>
      </c>
      <c r="M7" s="89"/>
      <c r="N7" s="89"/>
      <c r="O7" s="89"/>
      <c r="P7" s="89"/>
      <c r="Q7" s="89"/>
      <c r="R7" s="89"/>
      <c r="S7" s="90"/>
      <c r="T7" s="92" t="s">
        <v>59</v>
      </c>
      <c r="V7" s="74"/>
    </row>
    <row r="8" s="67" customFormat="1" ht="173" customHeight="1" spans="1:22">
      <c r="A8" s="82">
        <v>4</v>
      </c>
      <c r="B8" s="91" t="s">
        <v>60</v>
      </c>
      <c r="C8" s="91" t="s">
        <v>61</v>
      </c>
      <c r="D8" s="82" t="s">
        <v>57</v>
      </c>
      <c r="E8" s="84" t="s">
        <v>58</v>
      </c>
      <c r="F8" s="85">
        <f>485.96+10.85</f>
        <v>496.81</v>
      </c>
      <c r="G8" s="86">
        <v>65.16</v>
      </c>
      <c r="H8" s="86"/>
      <c r="I8" s="86">
        <v>5.46</v>
      </c>
      <c r="J8" s="86"/>
      <c r="K8" s="86"/>
      <c r="L8" s="88">
        <f t="shared" si="0"/>
        <v>567.43</v>
      </c>
      <c r="M8" s="89"/>
      <c r="N8" s="89"/>
      <c r="O8" s="89"/>
      <c r="P8" s="89"/>
      <c r="Q8" s="89"/>
      <c r="R8" s="89"/>
      <c r="S8" s="90"/>
      <c r="T8" s="92" t="s">
        <v>62</v>
      </c>
      <c r="V8" s="74"/>
    </row>
    <row r="9" s="67" customFormat="1" ht="180" customHeight="1" spans="1:22">
      <c r="A9" s="82">
        <v>5</v>
      </c>
      <c r="B9" s="91" t="s">
        <v>60</v>
      </c>
      <c r="C9" s="91" t="s">
        <v>63</v>
      </c>
      <c r="D9" s="82" t="s">
        <v>57</v>
      </c>
      <c r="E9" s="84" t="s">
        <v>58</v>
      </c>
      <c r="F9" s="85">
        <f>297.21+12.73</f>
        <v>309.94</v>
      </c>
      <c r="G9" s="86">
        <v>238.62</v>
      </c>
      <c r="H9" s="86"/>
      <c r="I9" s="86"/>
      <c r="J9" s="86"/>
      <c r="K9" s="86"/>
      <c r="L9" s="88">
        <f t="shared" si="0"/>
        <v>548.56</v>
      </c>
      <c r="M9" s="89"/>
      <c r="N9" s="89"/>
      <c r="O9" s="89"/>
      <c r="P9" s="89"/>
      <c r="Q9" s="89"/>
      <c r="R9" s="89"/>
      <c r="S9" s="90"/>
      <c r="T9" s="92"/>
      <c r="V9" s="74"/>
    </row>
    <row r="10" s="67" customFormat="1" ht="185" customHeight="1" spans="1:22">
      <c r="A10" s="82">
        <v>6</v>
      </c>
      <c r="B10" s="91" t="s">
        <v>60</v>
      </c>
      <c r="C10" s="91" t="s">
        <v>64</v>
      </c>
      <c r="D10" s="82" t="s">
        <v>57</v>
      </c>
      <c r="E10" s="84" t="s">
        <v>58</v>
      </c>
      <c r="F10" s="85"/>
      <c r="G10" s="86"/>
      <c r="H10" s="86"/>
      <c r="I10" s="86"/>
      <c r="J10" s="86"/>
      <c r="K10" s="86"/>
      <c r="L10" s="88">
        <f t="shared" si="0"/>
        <v>0</v>
      </c>
      <c r="M10" s="89"/>
      <c r="N10" s="89"/>
      <c r="O10" s="89"/>
      <c r="P10" s="89"/>
      <c r="Q10" s="89"/>
      <c r="R10" s="89"/>
      <c r="S10" s="90"/>
      <c r="T10" s="92" t="s">
        <v>62</v>
      </c>
      <c r="V10" s="74"/>
    </row>
    <row r="11" s="67" customFormat="1" ht="219" customHeight="1" spans="1:22">
      <c r="A11" s="82">
        <v>7</v>
      </c>
      <c r="B11" s="91" t="s">
        <v>60</v>
      </c>
      <c r="C11" s="91" t="s">
        <v>65</v>
      </c>
      <c r="D11" s="82" t="s">
        <v>57</v>
      </c>
      <c r="E11" s="84" t="s">
        <v>58</v>
      </c>
      <c r="F11" s="85">
        <v>103.01</v>
      </c>
      <c r="G11" s="86"/>
      <c r="H11" s="86"/>
      <c r="I11" s="86"/>
      <c r="J11" s="86"/>
      <c r="K11" s="86"/>
      <c r="L11" s="88">
        <f t="shared" si="0"/>
        <v>103.01</v>
      </c>
      <c r="M11" s="89"/>
      <c r="N11" s="89"/>
      <c r="O11" s="89"/>
      <c r="P11" s="89"/>
      <c r="Q11" s="89"/>
      <c r="R11" s="89"/>
      <c r="S11" s="90"/>
      <c r="T11" s="92" t="s">
        <v>62</v>
      </c>
      <c r="V11" s="74"/>
    </row>
    <row r="12" s="67" customFormat="1" ht="136" hidden="1" customHeight="1" spans="1:22">
      <c r="A12" s="82">
        <v>8</v>
      </c>
      <c r="B12" s="91" t="s">
        <v>66</v>
      </c>
      <c r="C12" s="91" t="s">
        <v>67</v>
      </c>
      <c r="D12" s="82" t="s">
        <v>68</v>
      </c>
      <c r="E12" s="84" t="s">
        <v>58</v>
      </c>
      <c r="F12" s="85"/>
      <c r="G12" s="86"/>
      <c r="H12" s="86"/>
      <c r="I12" s="86"/>
      <c r="J12" s="86"/>
      <c r="K12" s="86"/>
      <c r="L12" s="88">
        <f t="shared" si="0"/>
        <v>0</v>
      </c>
      <c r="M12" s="89"/>
      <c r="N12" s="89"/>
      <c r="O12" s="89"/>
      <c r="P12" s="89"/>
      <c r="Q12" s="89"/>
      <c r="R12" s="89"/>
      <c r="S12" s="90" t="s">
        <v>69</v>
      </c>
      <c r="T12" s="92" t="s">
        <v>62</v>
      </c>
      <c r="V12" s="74"/>
    </row>
    <row r="13" s="67" customFormat="1" ht="130" hidden="1" customHeight="1" spans="1:22">
      <c r="A13" s="82">
        <v>9</v>
      </c>
      <c r="B13" s="91" t="s">
        <v>70</v>
      </c>
      <c r="C13" s="91" t="s">
        <v>71</v>
      </c>
      <c r="D13" s="82" t="s">
        <v>68</v>
      </c>
      <c r="E13" s="84" t="s">
        <v>58</v>
      </c>
      <c r="F13" s="85"/>
      <c r="G13" s="86"/>
      <c r="H13" s="86"/>
      <c r="I13" s="86"/>
      <c r="J13" s="86"/>
      <c r="K13" s="86"/>
      <c r="L13" s="88">
        <f t="shared" si="0"/>
        <v>0</v>
      </c>
      <c r="M13" s="89"/>
      <c r="N13" s="89"/>
      <c r="O13" s="89"/>
      <c r="P13" s="89"/>
      <c r="Q13" s="89"/>
      <c r="R13" s="89"/>
      <c r="S13" s="90" t="s">
        <v>69</v>
      </c>
      <c r="T13" s="92" t="s">
        <v>62</v>
      </c>
      <c r="V13" s="74"/>
    </row>
    <row r="14" s="67" customFormat="1" ht="143" hidden="1" customHeight="1" spans="1:22">
      <c r="A14" s="82">
        <v>10</v>
      </c>
      <c r="B14" s="91" t="s">
        <v>70</v>
      </c>
      <c r="C14" s="91" t="s">
        <v>72</v>
      </c>
      <c r="D14" s="82" t="s">
        <v>68</v>
      </c>
      <c r="E14" s="84" t="s">
        <v>58</v>
      </c>
      <c r="F14" s="85"/>
      <c r="G14" s="86"/>
      <c r="H14" s="86"/>
      <c r="I14" s="86"/>
      <c r="J14" s="86"/>
      <c r="K14" s="86"/>
      <c r="L14" s="88">
        <f t="shared" si="0"/>
        <v>0</v>
      </c>
      <c r="M14" s="89"/>
      <c r="N14" s="89"/>
      <c r="O14" s="89"/>
      <c r="P14" s="89"/>
      <c r="Q14" s="89"/>
      <c r="R14" s="89"/>
      <c r="S14" s="90" t="s">
        <v>69</v>
      </c>
      <c r="T14" s="92" t="s">
        <v>62</v>
      </c>
      <c r="V14" s="74"/>
    </row>
    <row r="15" s="67" customFormat="1" ht="158" hidden="1" customHeight="1" spans="1:22">
      <c r="A15" s="82">
        <v>11</v>
      </c>
      <c r="B15" s="91" t="s">
        <v>70</v>
      </c>
      <c r="C15" s="91" t="s">
        <v>73</v>
      </c>
      <c r="D15" s="82" t="s">
        <v>68</v>
      </c>
      <c r="E15" s="84" t="s">
        <v>58</v>
      </c>
      <c r="F15" s="85"/>
      <c r="G15" s="86"/>
      <c r="H15" s="86"/>
      <c r="I15" s="86"/>
      <c r="J15" s="86"/>
      <c r="K15" s="86"/>
      <c r="L15" s="88">
        <f t="shared" si="0"/>
        <v>0</v>
      </c>
      <c r="M15" s="89"/>
      <c r="N15" s="89"/>
      <c r="O15" s="89"/>
      <c r="P15" s="89"/>
      <c r="Q15" s="89"/>
      <c r="R15" s="89"/>
      <c r="S15" s="90" t="s">
        <v>69</v>
      </c>
      <c r="T15" s="92" t="s">
        <v>62</v>
      </c>
      <c r="V15" s="74"/>
    </row>
    <row r="16" s="68" customFormat="1" ht="147" customHeight="1" spans="1:22">
      <c r="A16" s="82">
        <v>12</v>
      </c>
      <c r="B16" s="91" t="s">
        <v>74</v>
      </c>
      <c r="C16" s="91" t="s">
        <v>75</v>
      </c>
      <c r="D16" s="82" t="s">
        <v>57</v>
      </c>
      <c r="E16" s="84" t="s">
        <v>58</v>
      </c>
      <c r="F16" s="85">
        <v>43.2</v>
      </c>
      <c r="G16" s="86">
        <v>0</v>
      </c>
      <c r="H16" s="86">
        <v>0</v>
      </c>
      <c r="I16" s="85">
        <v>0</v>
      </c>
      <c r="J16" s="85">
        <v>0</v>
      </c>
      <c r="K16" s="85">
        <v>0</v>
      </c>
      <c r="L16" s="88">
        <f t="shared" si="0"/>
        <v>43.2</v>
      </c>
      <c r="M16" s="89"/>
      <c r="N16" s="90"/>
      <c r="O16" s="90"/>
      <c r="P16" s="89"/>
      <c r="Q16" s="89"/>
      <c r="R16" s="89"/>
      <c r="S16" s="90"/>
      <c r="T16" s="76" t="s">
        <v>76</v>
      </c>
      <c r="V16" s="74"/>
    </row>
    <row r="17" s="67" customFormat="1" ht="80" customHeight="1" spans="1:22">
      <c r="A17" s="82">
        <v>13</v>
      </c>
      <c r="B17" s="93" t="s">
        <v>77</v>
      </c>
      <c r="C17" s="91" t="s">
        <v>78</v>
      </c>
      <c r="D17" s="82" t="s">
        <v>57</v>
      </c>
      <c r="E17" s="84" t="s">
        <v>58</v>
      </c>
      <c r="F17" s="85">
        <v>68.35</v>
      </c>
      <c r="G17" s="86">
        <v>0</v>
      </c>
      <c r="H17" s="86">
        <v>0</v>
      </c>
      <c r="I17" s="85">
        <v>0</v>
      </c>
      <c r="J17" s="85">
        <v>0</v>
      </c>
      <c r="K17" s="85">
        <v>0</v>
      </c>
      <c r="L17" s="88">
        <f t="shared" si="0"/>
        <v>68.35</v>
      </c>
      <c r="M17" s="89"/>
      <c r="N17" s="90"/>
      <c r="O17" s="90"/>
      <c r="P17" s="89"/>
      <c r="Q17" s="89"/>
      <c r="R17" s="89"/>
      <c r="S17" s="90" t="s">
        <v>36</v>
      </c>
      <c r="T17" s="73"/>
      <c r="V17" s="74"/>
    </row>
    <row r="18" s="67" customFormat="1" ht="70" customHeight="1" spans="1:22">
      <c r="A18" s="82">
        <v>14</v>
      </c>
      <c r="B18" s="93" t="s">
        <v>79</v>
      </c>
      <c r="C18" s="91" t="s">
        <v>80</v>
      </c>
      <c r="D18" s="82" t="s">
        <v>57</v>
      </c>
      <c r="E18" s="84" t="s">
        <v>58</v>
      </c>
      <c r="F18" s="85">
        <v>0</v>
      </c>
      <c r="G18" s="86">
        <v>0</v>
      </c>
      <c r="H18" s="86">
        <v>0</v>
      </c>
      <c r="I18" s="85">
        <v>0</v>
      </c>
      <c r="J18" s="85">
        <v>0</v>
      </c>
      <c r="K18" s="85">
        <v>0</v>
      </c>
      <c r="L18" s="88">
        <f t="shared" si="0"/>
        <v>0</v>
      </c>
      <c r="M18" s="89"/>
      <c r="N18" s="90"/>
      <c r="O18" s="90"/>
      <c r="P18" s="89"/>
      <c r="Q18" s="89"/>
      <c r="R18" s="89"/>
      <c r="S18" s="90" t="s">
        <v>36</v>
      </c>
      <c r="T18" s="73"/>
      <c r="V18" s="74"/>
    </row>
    <row r="19" s="67" customFormat="1" ht="59" customHeight="1" spans="1:22">
      <c r="A19" s="82">
        <v>15</v>
      </c>
      <c r="B19" s="93" t="s">
        <v>81</v>
      </c>
      <c r="C19" s="91" t="s">
        <v>82</v>
      </c>
      <c r="D19" s="82" t="s">
        <v>83</v>
      </c>
      <c r="E19" s="84" t="s">
        <v>58</v>
      </c>
      <c r="F19" s="85">
        <v>325.44</v>
      </c>
      <c r="G19" s="86">
        <v>0</v>
      </c>
      <c r="H19" s="86">
        <v>0</v>
      </c>
      <c r="I19" s="85">
        <v>0</v>
      </c>
      <c r="J19" s="85">
        <v>0</v>
      </c>
      <c r="K19" s="85">
        <v>0</v>
      </c>
      <c r="L19" s="88">
        <f t="shared" si="0"/>
        <v>325.44</v>
      </c>
      <c r="M19" s="89"/>
      <c r="N19" s="90"/>
      <c r="O19" s="90"/>
      <c r="P19" s="89"/>
      <c r="Q19" s="89"/>
      <c r="R19" s="89"/>
      <c r="S19" s="90" t="s">
        <v>36</v>
      </c>
      <c r="T19" s="73"/>
      <c r="V19" s="74"/>
    </row>
    <row r="20" s="67" customFormat="1" ht="61" customHeight="1" spans="1:22">
      <c r="A20" s="82">
        <v>16</v>
      </c>
      <c r="B20" s="94" t="s">
        <v>84</v>
      </c>
      <c r="C20" s="95" t="s">
        <v>85</v>
      </c>
      <c r="D20" s="82" t="s">
        <v>86</v>
      </c>
      <c r="E20" s="87" t="s">
        <v>52</v>
      </c>
      <c r="F20" s="87">
        <f>2.6*8</f>
        <v>20.8</v>
      </c>
      <c r="G20" s="86">
        <v>0</v>
      </c>
      <c r="H20" s="87">
        <v>0</v>
      </c>
      <c r="I20" s="86">
        <v>0</v>
      </c>
      <c r="J20" s="87">
        <v>0</v>
      </c>
      <c r="K20" s="86">
        <v>0</v>
      </c>
      <c r="L20" s="88">
        <f t="shared" si="0"/>
        <v>20.8</v>
      </c>
      <c r="M20" s="89"/>
      <c r="N20" s="89"/>
      <c r="O20" s="89"/>
      <c r="P20" s="89"/>
      <c r="Q20" s="89"/>
      <c r="R20" s="89"/>
      <c r="S20" s="90" t="s">
        <v>36</v>
      </c>
      <c r="T20" s="73"/>
      <c r="V20" s="74"/>
    </row>
    <row r="21" s="67" customFormat="1" ht="197" customHeight="1" spans="1:22">
      <c r="A21" s="82">
        <v>17</v>
      </c>
      <c r="B21" s="94" t="s">
        <v>87</v>
      </c>
      <c r="C21" s="95" t="s">
        <v>88</v>
      </c>
      <c r="D21" s="82" t="s">
        <v>68</v>
      </c>
      <c r="E21" s="96" t="s">
        <v>58</v>
      </c>
      <c r="F21" s="87">
        <f>1*1.8</f>
        <v>1.8</v>
      </c>
      <c r="G21" s="87">
        <v>0</v>
      </c>
      <c r="H21" s="87">
        <v>0</v>
      </c>
      <c r="I21" s="85">
        <v>0</v>
      </c>
      <c r="J21" s="87">
        <v>0</v>
      </c>
      <c r="K21" s="86">
        <v>0</v>
      </c>
      <c r="L21" s="88">
        <f t="shared" si="0"/>
        <v>1.8</v>
      </c>
      <c r="M21" s="89"/>
      <c r="N21" s="89"/>
      <c r="O21" s="89"/>
      <c r="P21" s="89"/>
      <c r="Q21" s="89"/>
      <c r="R21" s="89"/>
      <c r="S21" s="90" t="s">
        <v>36</v>
      </c>
      <c r="T21" s="73" t="s">
        <v>89</v>
      </c>
      <c r="V21" s="74"/>
    </row>
    <row r="22" s="67" customFormat="1" ht="206" customHeight="1" spans="1:22">
      <c r="A22" s="82">
        <v>18</v>
      </c>
      <c r="B22" s="94" t="s">
        <v>87</v>
      </c>
      <c r="C22" s="95" t="s">
        <v>90</v>
      </c>
      <c r="D22" s="82" t="s">
        <v>91</v>
      </c>
      <c r="E22" s="96" t="s">
        <v>58</v>
      </c>
      <c r="F22" s="87">
        <f>0.689*0+1.45*4.64</f>
        <v>6.728</v>
      </c>
      <c r="G22" s="87">
        <v>0</v>
      </c>
      <c r="H22" s="87">
        <v>0</v>
      </c>
      <c r="I22" s="85">
        <v>0</v>
      </c>
      <c r="J22" s="87">
        <v>0</v>
      </c>
      <c r="K22" s="86">
        <v>0</v>
      </c>
      <c r="L22" s="88">
        <f t="shared" si="0"/>
        <v>6.728</v>
      </c>
      <c r="M22" s="89"/>
      <c r="N22" s="89"/>
      <c r="O22" s="89"/>
      <c r="P22" s="89"/>
      <c r="Q22" s="89"/>
      <c r="R22" s="89"/>
      <c r="S22" s="90" t="s">
        <v>36</v>
      </c>
      <c r="T22" s="73" t="s">
        <v>89</v>
      </c>
      <c r="V22" s="74"/>
    </row>
    <row r="23" s="67" customFormat="1" ht="45" customHeight="1" spans="1:22">
      <c r="A23" s="82">
        <v>19</v>
      </c>
      <c r="B23" s="93" t="s">
        <v>92</v>
      </c>
      <c r="C23" s="91" t="s">
        <v>93</v>
      </c>
      <c r="D23" s="82" t="s">
        <v>68</v>
      </c>
      <c r="E23" s="84" t="s">
        <v>58</v>
      </c>
      <c r="F23" s="85">
        <v>50.75</v>
      </c>
      <c r="G23" s="86">
        <v>0</v>
      </c>
      <c r="H23" s="86">
        <v>0</v>
      </c>
      <c r="I23" s="85">
        <v>0</v>
      </c>
      <c r="J23" s="85">
        <v>0</v>
      </c>
      <c r="K23" s="85">
        <v>0</v>
      </c>
      <c r="L23" s="88">
        <f t="shared" si="0"/>
        <v>50.75</v>
      </c>
      <c r="M23" s="89"/>
      <c r="N23" s="90"/>
      <c r="O23" s="90"/>
      <c r="P23" s="89"/>
      <c r="Q23" s="89"/>
      <c r="R23" s="89"/>
      <c r="S23" s="90" t="s">
        <v>36</v>
      </c>
      <c r="T23" s="73"/>
      <c r="V23" s="74"/>
    </row>
    <row r="24" s="67" customFormat="1" ht="161" customHeight="1" spans="1:22">
      <c r="A24" s="82">
        <v>20</v>
      </c>
      <c r="B24" s="94" t="s">
        <v>94</v>
      </c>
      <c r="C24" s="97" t="s">
        <v>95</v>
      </c>
      <c r="D24" s="82" t="s">
        <v>96</v>
      </c>
      <c r="E24" s="96" t="s">
        <v>97</v>
      </c>
      <c r="F24" s="87">
        <v>5.95</v>
      </c>
      <c r="G24" s="87">
        <v>0</v>
      </c>
      <c r="H24" s="87">
        <v>0</v>
      </c>
      <c r="I24" s="85">
        <v>0</v>
      </c>
      <c r="J24" s="87"/>
      <c r="K24" s="86">
        <v>0</v>
      </c>
      <c r="L24" s="88">
        <f t="shared" si="0"/>
        <v>5.95</v>
      </c>
      <c r="M24" s="89"/>
      <c r="N24" s="89"/>
      <c r="O24" s="89"/>
      <c r="P24" s="89"/>
      <c r="Q24" s="89"/>
      <c r="R24" s="89"/>
      <c r="S24" s="90" t="s">
        <v>36</v>
      </c>
      <c r="T24" s="73"/>
      <c r="V24" s="74"/>
    </row>
    <row r="25" s="67" customFormat="1" ht="57" customHeight="1" spans="1:22">
      <c r="A25" s="82">
        <v>21</v>
      </c>
      <c r="B25" s="93" t="s">
        <v>98</v>
      </c>
      <c r="C25" s="91" t="s">
        <v>99</v>
      </c>
      <c r="D25" s="82" t="s">
        <v>57</v>
      </c>
      <c r="E25" s="84" t="s">
        <v>58</v>
      </c>
      <c r="F25" s="85">
        <v>0</v>
      </c>
      <c r="G25" s="86">
        <v>12.44</v>
      </c>
      <c r="H25" s="86">
        <v>0</v>
      </c>
      <c r="I25" s="85">
        <v>0</v>
      </c>
      <c r="J25" s="85">
        <v>0</v>
      </c>
      <c r="K25" s="85">
        <v>0</v>
      </c>
      <c r="L25" s="88">
        <f t="shared" si="0"/>
        <v>12.44</v>
      </c>
      <c r="M25" s="89"/>
      <c r="N25" s="90"/>
      <c r="O25" s="90"/>
      <c r="P25" s="89"/>
      <c r="Q25" s="89"/>
      <c r="R25" s="89"/>
      <c r="S25" s="90"/>
      <c r="T25" s="73"/>
      <c r="V25" s="74"/>
    </row>
    <row r="26" s="69" customFormat="1" ht="115" customHeight="1" spans="1:22">
      <c r="A26" s="82">
        <v>22</v>
      </c>
      <c r="B26" s="94" t="s">
        <v>100</v>
      </c>
      <c r="C26" s="95" t="s">
        <v>101</v>
      </c>
      <c r="D26" s="82" t="s">
        <v>57</v>
      </c>
      <c r="E26" s="84" t="s">
        <v>58</v>
      </c>
      <c r="F26" s="85">
        <v>0</v>
      </c>
      <c r="G26" s="87">
        <v>0</v>
      </c>
      <c r="H26" s="87">
        <v>0</v>
      </c>
      <c r="I26" s="85">
        <v>0</v>
      </c>
      <c r="J26" s="98">
        <v>12.15</v>
      </c>
      <c r="K26" s="99">
        <v>0</v>
      </c>
      <c r="L26" s="88">
        <f t="shared" si="0"/>
        <v>12.15</v>
      </c>
      <c r="M26" s="89"/>
      <c r="N26" s="89"/>
      <c r="O26" s="89"/>
      <c r="P26" s="89"/>
      <c r="Q26" s="89"/>
      <c r="R26" s="89"/>
      <c r="S26" s="90"/>
      <c r="T26" s="92"/>
      <c r="V26" s="100"/>
    </row>
    <row r="27" s="69" customFormat="1" ht="115" customHeight="1" spans="1:22">
      <c r="A27" s="82">
        <v>23</v>
      </c>
      <c r="B27" s="94" t="s">
        <v>102</v>
      </c>
      <c r="C27" s="95" t="s">
        <v>103</v>
      </c>
      <c r="D27" s="82" t="s">
        <v>57</v>
      </c>
      <c r="E27" s="84" t="s">
        <v>58</v>
      </c>
      <c r="F27" s="85">
        <v>0</v>
      </c>
      <c r="G27" s="87">
        <v>0</v>
      </c>
      <c r="H27" s="87">
        <v>0</v>
      </c>
      <c r="I27" s="85">
        <v>0</v>
      </c>
      <c r="J27" s="98">
        <f>16.63-J26</f>
        <v>4.48</v>
      </c>
      <c r="K27" s="99">
        <v>0</v>
      </c>
      <c r="L27" s="88">
        <f t="shared" si="0"/>
        <v>4.48</v>
      </c>
      <c r="M27" s="89"/>
      <c r="N27" s="89"/>
      <c r="O27" s="89"/>
      <c r="P27" s="89"/>
      <c r="Q27" s="89"/>
      <c r="R27" s="89"/>
      <c r="S27" s="90"/>
      <c r="T27" s="92"/>
      <c r="V27" s="100"/>
    </row>
    <row r="28" s="69" customFormat="1" ht="134" customHeight="1" spans="1:22">
      <c r="A28" s="82">
        <v>24</v>
      </c>
      <c r="B28" s="94" t="s">
        <v>104</v>
      </c>
      <c r="C28" s="95" t="s">
        <v>105</v>
      </c>
      <c r="D28" s="82" t="s">
        <v>57</v>
      </c>
      <c r="E28" s="84" t="s">
        <v>58</v>
      </c>
      <c r="F28" s="85">
        <v>0</v>
      </c>
      <c r="G28" s="87">
        <v>0</v>
      </c>
      <c r="H28" s="87">
        <v>0</v>
      </c>
      <c r="I28" s="85">
        <v>0</v>
      </c>
      <c r="J28" s="98">
        <v>10.72</v>
      </c>
      <c r="K28" s="99">
        <v>0</v>
      </c>
      <c r="L28" s="88">
        <f t="shared" si="0"/>
        <v>10.72</v>
      </c>
      <c r="M28" s="89"/>
      <c r="N28" s="89"/>
      <c r="O28" s="89"/>
      <c r="P28" s="89"/>
      <c r="Q28" s="89"/>
      <c r="R28" s="89"/>
      <c r="S28" s="90"/>
      <c r="T28" s="92"/>
      <c r="V28" s="100"/>
    </row>
    <row r="29" s="69" customFormat="1" ht="90" hidden="1" customHeight="1" spans="1:22">
      <c r="A29" s="82">
        <v>25</v>
      </c>
      <c r="B29" s="94" t="s">
        <v>106</v>
      </c>
      <c r="C29" s="95" t="s">
        <v>107</v>
      </c>
      <c r="D29" s="82" t="s">
        <v>68</v>
      </c>
      <c r="E29" s="84" t="s">
        <v>58</v>
      </c>
      <c r="F29" s="85">
        <v>0</v>
      </c>
      <c r="G29" s="87">
        <v>0</v>
      </c>
      <c r="H29" s="87">
        <v>0</v>
      </c>
      <c r="I29" s="85">
        <v>0</v>
      </c>
      <c r="J29" s="96">
        <f>33.7*0</f>
        <v>0</v>
      </c>
      <c r="K29" s="85">
        <v>115.88</v>
      </c>
      <c r="L29" s="88">
        <f>SUM(F29:K29)*0</f>
        <v>0</v>
      </c>
      <c r="M29" s="89"/>
      <c r="N29" s="89"/>
      <c r="O29" s="89"/>
      <c r="P29" s="89"/>
      <c r="Q29" s="89"/>
      <c r="R29" s="89"/>
      <c r="S29" s="90"/>
      <c r="T29" s="75" t="s">
        <v>108</v>
      </c>
      <c r="V29" s="101" t="s">
        <v>109</v>
      </c>
    </row>
    <row r="30" s="67" customFormat="1" ht="167" customHeight="1" spans="1:22">
      <c r="A30" s="82">
        <v>26</v>
      </c>
      <c r="B30" s="94" t="s">
        <v>110</v>
      </c>
      <c r="C30" s="95" t="s">
        <v>111</v>
      </c>
      <c r="D30" s="82" t="s">
        <v>112</v>
      </c>
      <c r="E30" s="87" t="s">
        <v>52</v>
      </c>
      <c r="F30" s="87">
        <v>0</v>
      </c>
      <c r="G30" s="85">
        <v>0</v>
      </c>
      <c r="H30" s="87">
        <v>4.5</v>
      </c>
      <c r="I30" s="87">
        <v>0</v>
      </c>
      <c r="J30" s="87">
        <f>13.5-9.3</f>
        <v>4.2</v>
      </c>
      <c r="K30" s="86">
        <v>0</v>
      </c>
      <c r="L30" s="88">
        <f>SUM(F30:K30)</f>
        <v>8.7</v>
      </c>
      <c r="M30" s="89"/>
      <c r="N30" s="89"/>
      <c r="O30" s="89"/>
      <c r="P30" s="89"/>
      <c r="Q30" s="89"/>
      <c r="R30" s="89"/>
      <c r="S30" s="90"/>
      <c r="T30" s="73"/>
      <c r="V30" s="74"/>
    </row>
    <row r="31" s="67" customFormat="1" ht="151" customHeight="1" spans="1:22">
      <c r="A31" s="82">
        <v>27</v>
      </c>
      <c r="B31" s="94" t="s">
        <v>113</v>
      </c>
      <c r="C31" s="95" t="s">
        <v>114</v>
      </c>
      <c r="D31" s="82" t="s">
        <v>112</v>
      </c>
      <c r="E31" s="87" t="s">
        <v>52</v>
      </c>
      <c r="F31" s="87">
        <v>0</v>
      </c>
      <c r="G31" s="85">
        <v>0</v>
      </c>
      <c r="H31" s="87">
        <v>0</v>
      </c>
      <c r="I31" s="87">
        <v>0</v>
      </c>
      <c r="J31" s="87">
        <f>(12.7-9.3)-1.5</f>
        <v>1.9</v>
      </c>
      <c r="K31" s="86">
        <v>0</v>
      </c>
      <c r="L31" s="88">
        <f>SUM(F31:K31)</f>
        <v>1.9</v>
      </c>
      <c r="M31" s="89"/>
      <c r="N31" s="89"/>
      <c r="O31" s="89"/>
      <c r="P31" s="89"/>
      <c r="Q31" s="89"/>
      <c r="R31" s="89"/>
      <c r="S31" s="90"/>
      <c r="T31" s="73"/>
      <c r="V31" s="74"/>
    </row>
    <row r="32" s="69" customFormat="1" ht="26" customHeight="1" spans="1:22">
      <c r="A32" s="82">
        <v>28</v>
      </c>
      <c r="B32" s="102" t="s">
        <v>115</v>
      </c>
      <c r="C32" s="103"/>
      <c r="D32" s="104"/>
      <c r="E32" s="105" t="s">
        <v>3</v>
      </c>
      <c r="F32" s="105"/>
      <c r="G32" s="105"/>
      <c r="H32" s="105"/>
      <c r="I32" s="105"/>
      <c r="J32" s="105"/>
      <c r="K32" s="105"/>
      <c r="L32" s="90"/>
      <c r="M32" s="106"/>
      <c r="N32" s="106"/>
      <c r="O32" s="106"/>
      <c r="P32" s="106"/>
      <c r="Q32" s="106"/>
      <c r="R32" s="89"/>
      <c r="S32" s="90"/>
      <c r="T32" s="73"/>
      <c r="V32" s="100"/>
    </row>
    <row r="33" s="69" customFormat="1" ht="26" customHeight="1" spans="1:22">
      <c r="A33" s="82">
        <v>29</v>
      </c>
      <c r="B33" s="102" t="s">
        <v>116</v>
      </c>
      <c r="C33" s="103"/>
      <c r="D33" s="104"/>
      <c r="E33" s="105" t="s">
        <v>3</v>
      </c>
      <c r="F33" s="105"/>
      <c r="G33" s="105"/>
      <c r="H33" s="105"/>
      <c r="I33" s="105"/>
      <c r="J33" s="105"/>
      <c r="K33" s="105"/>
      <c r="L33" s="90"/>
      <c r="M33" s="106"/>
      <c r="N33" s="106"/>
      <c r="O33" s="106"/>
      <c r="P33" s="106"/>
      <c r="Q33" s="106"/>
      <c r="R33" s="89"/>
      <c r="S33" s="90"/>
      <c r="T33" s="73"/>
      <c r="V33" s="100"/>
    </row>
    <row r="34" s="66" customFormat="1" ht="26" customHeight="1" spans="1:22">
      <c r="A34" s="82">
        <v>30</v>
      </c>
      <c r="B34" s="107" t="s">
        <v>117</v>
      </c>
      <c r="C34" s="108"/>
      <c r="D34" s="108"/>
      <c r="E34" s="105" t="s">
        <v>3</v>
      </c>
      <c r="F34" s="105"/>
      <c r="G34" s="105"/>
      <c r="H34" s="105"/>
      <c r="I34" s="105"/>
      <c r="J34" s="105"/>
      <c r="K34" s="105"/>
      <c r="L34" s="109"/>
      <c r="M34" s="105"/>
      <c r="N34" s="105"/>
      <c r="O34" s="105"/>
      <c r="P34" s="105"/>
      <c r="Q34" s="105"/>
      <c r="R34" s="109"/>
      <c r="S34" s="110"/>
      <c r="T34" s="76"/>
      <c r="V34" s="77"/>
    </row>
    <row r="35" s="70" customFormat="1" ht="30" customHeight="1" spans="1:22">
      <c r="A35" s="82">
        <v>31</v>
      </c>
      <c r="B35" s="111" t="s">
        <v>118</v>
      </c>
      <c r="C35" s="112"/>
      <c r="D35" s="113"/>
      <c r="E35" s="105" t="s">
        <v>3</v>
      </c>
      <c r="F35" s="114"/>
      <c r="G35" s="114"/>
      <c r="H35" s="114"/>
      <c r="I35" s="114"/>
      <c r="J35" s="114"/>
      <c r="K35" s="114"/>
      <c r="L35" s="115"/>
      <c r="M35" s="114"/>
      <c r="N35" s="114"/>
      <c r="O35" s="114"/>
      <c r="P35" s="114"/>
      <c r="Q35" s="114"/>
      <c r="R35" s="114"/>
      <c r="S35" s="115"/>
      <c r="T35" s="73"/>
      <c r="V35" s="74"/>
    </row>
    <row r="36" ht="120" customHeight="1" spans="1:22">
      <c r="A36" s="83" t="s">
        <v>119</v>
      </c>
      <c r="B36" s="114"/>
      <c r="C36" s="114"/>
      <c r="D36" s="116"/>
      <c r="E36" s="114"/>
      <c r="F36" s="114"/>
      <c r="G36" s="114"/>
      <c r="H36" s="114"/>
      <c r="I36" s="114"/>
      <c r="J36" s="114"/>
      <c r="K36" s="114"/>
      <c r="L36" s="115"/>
      <c r="M36" s="114"/>
      <c r="N36" s="114"/>
      <c r="O36" s="114"/>
      <c r="P36" s="114"/>
      <c r="Q36" s="114"/>
      <c r="R36" s="114"/>
      <c r="S36" s="115"/>
    </row>
    <row r="37" s="8" customFormat="1" ht="30" customHeight="1" spans="1:22">
      <c r="B37" s="62" t="s">
        <v>120</v>
      </c>
      <c r="C37" s="62"/>
      <c r="D37" s="62" t="s">
        <v>121</v>
      </c>
      <c r="J37" s="63"/>
      <c r="K37" s="63"/>
      <c r="L37" s="63"/>
      <c r="M37" s="63"/>
      <c r="N37" s="63"/>
      <c r="O37" s="63"/>
      <c r="P37" s="63"/>
      <c r="Q37" s="64"/>
      <c r="V37" s="117"/>
    </row>
    <row r="38" ht="37" hidden="1" customHeight="1" spans="1:22">
      <c r="A38" s="118" t="s">
        <v>122</v>
      </c>
      <c r="B38" s="118"/>
      <c r="C38" s="118"/>
      <c r="D38" s="118"/>
      <c r="E38" s="118"/>
      <c r="F38" s="118"/>
      <c r="G38" s="118"/>
      <c r="H38" s="118"/>
      <c r="I38" s="118"/>
      <c r="J38" s="118"/>
      <c r="K38" s="118"/>
      <c r="L38" s="118"/>
      <c r="M38" s="118"/>
      <c r="N38" s="118"/>
      <c r="O38" s="118"/>
      <c r="P38" s="118"/>
      <c r="Q38" s="118"/>
      <c r="R38" s="118"/>
      <c r="S38" s="118"/>
    </row>
  </sheetData>
  <mergeCells count="27">
    <mergeCell ref="A1:S1"/>
    <mergeCell ref="A2:S2"/>
    <mergeCell ref="B32:C32"/>
    <mergeCell ref="B33:C33"/>
    <mergeCell ref="B34:C34"/>
    <mergeCell ref="B35:C35"/>
    <mergeCell ref="A36:S36"/>
    <mergeCell ref="A38:S38"/>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s>
  <printOptions horizontalCentered="1"/>
  <pageMargins left="0.196527777777778" right="0.196527777777778" top="0.393055555555556" bottom="0.590277777777778" header="0.196527777777778" footer="0.393055555555556"/>
  <pageSetup paperSize="9" scale="60" orientation="landscape" horizontalDpi="600"/>
  <headerFooter>
    <oddFooter>&amp;C第 &amp;P 页，共 &amp;N 页</oddFooter>
  </headerFooter>
  <rowBreaks count="7" manualBreakCount="7">
    <brk id="37" max="16383" man="1"/>
    <brk id="38" max="16383" man="1"/>
    <brk id="38" max="16383" man="1"/>
    <brk id="45" max="16383" man="1"/>
    <brk id="71" max="16383" man="1"/>
    <brk id="72" max="16383" man="1"/>
    <brk id="7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view="pageBreakPreview" zoomScale="90" zoomScaleNormal="90" topLeftCell="A18" workbookViewId="0">
      <selection activeCell="A27" sqref="A27:S27"/>
    </sheetView>
  </sheetViews>
  <sheetFormatPr defaultColWidth="9" defaultRowHeight="14.25"/>
  <cols>
    <col min="1" max="1" width="6.3047619047619" style="1" customWidth="1"/>
    <col min="2" max="2" width="23.3238095238095" style="9" customWidth="1"/>
    <col min="3" max="3" width="54.4380952380952" style="10" customWidth="1"/>
    <col min="4" max="4" width="24.4380952380952" style="9" customWidth="1"/>
    <col min="5" max="5" width="9.41904761904762" style="1" customWidth="1"/>
    <col min="6" max="6" width="15.7142857142857" style="1" hidden="1" customWidth="1" outlineLevel="1"/>
    <col min="7" max="7" width="19.647619047619" style="1" hidden="1" customWidth="1" outlineLevel="1"/>
    <col min="8" max="8" width="15.7142857142857" style="1" customWidth="1" outlineLevel="1"/>
    <col min="9" max="9" width="15.7142857142857" style="1" hidden="1" customWidth="1" outlineLevel="1"/>
    <col min="10" max="10" width="15.7142857142857" style="1" customWidth="1" outlineLevel="1"/>
    <col min="11" max="11" width="15.7142857142857" style="1" hidden="1" customWidth="1" outlineLevel="1"/>
    <col min="12" max="12" width="13.2190476190476" style="11" customWidth="1"/>
    <col min="13" max="13" width="9.83809523809524" style="11" customWidth="1"/>
    <col min="14" max="15" width="11.7904761904762" style="11" customWidth="1"/>
    <col min="16" max="16" width="14.3142857142857" style="11" customWidth="1"/>
    <col min="17" max="17" width="12.4952380952381" style="11" customWidth="1"/>
    <col min="18" max="18" width="16.4571428571429" style="11" customWidth="1"/>
    <col min="19" max="19" width="17.7809523809524" style="9" customWidth="1"/>
    <col min="20" max="20" width="9" style="1"/>
    <col min="21" max="21" width="10.1428571428571" style="1"/>
    <col min="22" max="22" width="35.6190476190476" style="1" customWidth="1"/>
    <col min="23" max="27" width="9" style="1"/>
    <col min="28" max="28" width="14.6190476190476" style="1" customWidth="1"/>
    <col min="29" max="16384" width="9" style="1"/>
  </cols>
  <sheetData>
    <row r="1" s="1" customFormat="1" ht="36" customHeight="1" spans="1:19">
      <c r="A1" s="12" t="s">
        <v>123</v>
      </c>
      <c r="B1" s="13"/>
      <c r="C1" s="14"/>
      <c r="D1" s="13"/>
      <c r="E1" s="12"/>
      <c r="F1" s="12"/>
      <c r="G1" s="12"/>
      <c r="H1" s="12"/>
      <c r="I1" s="12"/>
      <c r="J1" s="12"/>
      <c r="K1" s="12"/>
      <c r="L1" s="15"/>
      <c r="M1" s="15"/>
      <c r="N1" s="15"/>
      <c r="O1" s="15"/>
      <c r="P1" s="15"/>
      <c r="Q1" s="15"/>
      <c r="R1" s="15"/>
      <c r="S1" s="13"/>
    </row>
    <row r="2" s="2" customFormat="1" ht="19" customHeight="1" spans="1:19">
      <c r="A2" s="16" t="s">
        <v>22</v>
      </c>
      <c r="B2" s="16"/>
      <c r="C2" s="14"/>
      <c r="D2" s="16"/>
      <c r="E2" s="16"/>
      <c r="F2" s="16"/>
      <c r="G2" s="16"/>
      <c r="H2" s="16"/>
      <c r="I2" s="16"/>
      <c r="J2" s="16"/>
      <c r="K2" s="16"/>
      <c r="L2" s="17"/>
      <c r="M2" s="17"/>
      <c r="N2" s="17"/>
      <c r="O2" s="17"/>
      <c r="P2" s="17"/>
      <c r="Q2" s="17"/>
      <c r="R2" s="17"/>
      <c r="S2" s="16"/>
    </row>
    <row r="3" s="2" customFormat="1" ht="34" customHeight="1" spans="1:19">
      <c r="A3" s="18" t="s">
        <v>23</v>
      </c>
      <c r="B3" s="19" t="s">
        <v>124</v>
      </c>
      <c r="C3" s="20" t="s">
        <v>33</v>
      </c>
      <c r="D3" s="19" t="s">
        <v>34</v>
      </c>
      <c r="E3" s="19" t="s">
        <v>35</v>
      </c>
      <c r="F3" s="21"/>
      <c r="G3" s="21"/>
      <c r="H3" s="19" t="s">
        <v>125</v>
      </c>
      <c r="I3" s="21"/>
      <c r="J3" s="19" t="s">
        <v>126</v>
      </c>
      <c r="K3" s="21"/>
      <c r="L3" s="22" t="s">
        <v>127</v>
      </c>
      <c r="M3" s="22" t="s">
        <v>43</v>
      </c>
      <c r="N3" s="22" t="s">
        <v>44</v>
      </c>
      <c r="O3" s="22"/>
      <c r="P3" s="22" t="s">
        <v>128</v>
      </c>
      <c r="Q3" s="22" t="s">
        <v>129</v>
      </c>
      <c r="R3" s="23" t="s">
        <v>130</v>
      </c>
      <c r="S3" s="18" t="s">
        <v>28</v>
      </c>
    </row>
    <row r="4" s="3" customFormat="1" ht="34" customHeight="1" spans="1:19">
      <c r="A4" s="24"/>
      <c r="B4" s="19"/>
      <c r="C4" s="20"/>
      <c r="D4" s="19"/>
      <c r="E4" s="19"/>
      <c r="F4" s="19" t="s">
        <v>131</v>
      </c>
      <c r="G4" s="19" t="s">
        <v>132</v>
      </c>
      <c r="H4" s="19"/>
      <c r="I4" s="19" t="s">
        <v>133</v>
      </c>
      <c r="J4" s="21"/>
      <c r="K4" s="19" t="s">
        <v>134</v>
      </c>
      <c r="L4" s="22"/>
      <c r="M4" s="22"/>
      <c r="N4" s="22" t="s">
        <v>135</v>
      </c>
      <c r="O4" s="22" t="s">
        <v>136</v>
      </c>
      <c r="P4" s="22"/>
      <c r="Q4" s="22"/>
      <c r="R4" s="23"/>
      <c r="S4" s="24"/>
    </row>
    <row r="5" s="3" customFormat="1" ht="66" customHeight="1" spans="1:19">
      <c r="A5" s="19">
        <v>1</v>
      </c>
      <c r="B5" s="25" t="s">
        <v>137</v>
      </c>
      <c r="C5" s="26" t="s">
        <v>138</v>
      </c>
      <c r="D5" s="27" t="s">
        <v>139</v>
      </c>
      <c r="E5" s="28" t="s">
        <v>58</v>
      </c>
      <c r="F5" s="19"/>
      <c r="G5" s="19"/>
      <c r="H5" s="29">
        <f>2.35*2.95*2</f>
        <v>13.865</v>
      </c>
      <c r="I5" s="19"/>
      <c r="J5" s="29"/>
      <c r="K5" s="19"/>
      <c r="L5" s="30">
        <f t="shared" ref="L5:L21" si="0">H5+J5</f>
        <v>13.865</v>
      </c>
      <c r="M5" s="30"/>
      <c r="N5" s="30"/>
      <c r="O5" s="30"/>
      <c r="P5" s="30"/>
      <c r="Q5" s="31"/>
      <c r="R5" s="31"/>
      <c r="S5" s="19"/>
    </row>
    <row r="6" s="3" customFormat="1" ht="57" customHeight="1" spans="1:19">
      <c r="A6" s="19">
        <v>2</v>
      </c>
      <c r="B6" s="25" t="s">
        <v>140</v>
      </c>
      <c r="C6" s="26" t="s">
        <v>141</v>
      </c>
      <c r="D6" s="27" t="s">
        <v>139</v>
      </c>
      <c r="E6" s="28" t="s">
        <v>58</v>
      </c>
      <c r="F6" s="19"/>
      <c r="G6" s="19"/>
      <c r="H6" s="29">
        <f>1.45*2.35*9+1.15*2.35*3</f>
        <v>38.775</v>
      </c>
      <c r="I6" s="19"/>
      <c r="J6" s="29">
        <f>1.95*2.35*4</f>
        <v>18.33</v>
      </c>
      <c r="K6" s="19"/>
      <c r="L6" s="30">
        <f t="shared" si="0"/>
        <v>57.105</v>
      </c>
      <c r="M6" s="30"/>
      <c r="N6" s="30"/>
      <c r="O6" s="30"/>
      <c r="P6" s="30"/>
      <c r="Q6" s="31"/>
      <c r="R6" s="31"/>
      <c r="S6" s="19"/>
    </row>
    <row r="7" s="3" customFormat="1" ht="57" customHeight="1" spans="1:19">
      <c r="A7" s="19">
        <v>3</v>
      </c>
      <c r="B7" s="25" t="s">
        <v>142</v>
      </c>
      <c r="C7" s="26" t="s">
        <v>143</v>
      </c>
      <c r="D7" s="27" t="s">
        <v>139</v>
      </c>
      <c r="E7" s="28" t="s">
        <v>58</v>
      </c>
      <c r="F7" s="19"/>
      <c r="G7" s="19"/>
      <c r="H7" s="29">
        <f>0.95*2.35*4</f>
        <v>8.93</v>
      </c>
      <c r="I7" s="19"/>
      <c r="J7" s="29">
        <f>0.75*2.35+0.95*2.35</f>
        <v>3.995</v>
      </c>
      <c r="K7" s="19"/>
      <c r="L7" s="30">
        <f t="shared" si="0"/>
        <v>12.925</v>
      </c>
      <c r="M7" s="30"/>
      <c r="N7" s="30"/>
      <c r="O7" s="30"/>
      <c r="P7" s="30"/>
      <c r="Q7" s="31"/>
      <c r="R7" s="31"/>
      <c r="S7" s="19"/>
    </row>
    <row r="8" s="3" customFormat="1" ht="67" customHeight="1" spans="1:19">
      <c r="A8" s="19">
        <v>4</v>
      </c>
      <c r="B8" s="25" t="s">
        <v>144</v>
      </c>
      <c r="C8" s="26" t="s">
        <v>145</v>
      </c>
      <c r="D8" s="27" t="s">
        <v>146</v>
      </c>
      <c r="E8" s="28" t="s">
        <v>58</v>
      </c>
      <c r="F8" s="19"/>
      <c r="G8" s="19"/>
      <c r="H8" s="29">
        <f>4*5*11+6*5*2+4*2.2*3</f>
        <v>306.4</v>
      </c>
      <c r="I8" s="19"/>
      <c r="J8" s="29">
        <f>3*3.5*2</f>
        <v>21</v>
      </c>
      <c r="K8" s="19"/>
      <c r="L8" s="30">
        <f t="shared" si="0"/>
        <v>327.4</v>
      </c>
      <c r="M8" s="30"/>
      <c r="N8" s="30"/>
      <c r="O8" s="30"/>
      <c r="P8" s="30"/>
      <c r="Q8" s="31"/>
      <c r="R8" s="31"/>
      <c r="S8" s="19"/>
    </row>
    <row r="9" s="3" customFormat="1" ht="91" customHeight="1" spans="1:19">
      <c r="A9" s="19">
        <v>5</v>
      </c>
      <c r="B9" s="25" t="s">
        <v>147</v>
      </c>
      <c r="C9" s="26" t="s">
        <v>148</v>
      </c>
      <c r="D9" s="27" t="s">
        <v>139</v>
      </c>
      <c r="E9" s="28" t="s">
        <v>58</v>
      </c>
      <c r="F9" s="19"/>
      <c r="G9" s="19"/>
      <c r="H9" s="29">
        <f>2.95*2.95*6</f>
        <v>52.215</v>
      </c>
      <c r="I9" s="19"/>
      <c r="J9" s="29"/>
      <c r="K9" s="19"/>
      <c r="L9" s="30">
        <f t="shared" si="0"/>
        <v>52.215</v>
      </c>
      <c r="M9" s="30"/>
      <c r="N9" s="30"/>
      <c r="O9" s="30"/>
      <c r="P9" s="30"/>
      <c r="Q9" s="31"/>
      <c r="R9" s="31"/>
      <c r="S9" s="19"/>
    </row>
    <row r="10" s="3" customFormat="1" ht="79" customHeight="1" spans="1:19">
      <c r="A10" s="19">
        <v>6</v>
      </c>
      <c r="B10" s="25" t="s">
        <v>149</v>
      </c>
      <c r="C10" s="26" t="s">
        <v>150</v>
      </c>
      <c r="D10" s="27" t="s">
        <v>139</v>
      </c>
      <c r="E10" s="28" t="s">
        <v>58</v>
      </c>
      <c r="F10" s="19"/>
      <c r="G10" s="19"/>
      <c r="H10" s="29"/>
      <c r="I10" s="19"/>
      <c r="J10" s="29">
        <f>1.92*2.35*4</f>
        <v>18.048</v>
      </c>
      <c r="K10" s="19"/>
      <c r="L10" s="30">
        <f t="shared" si="0"/>
        <v>18.048</v>
      </c>
      <c r="M10" s="30"/>
      <c r="N10" s="30"/>
      <c r="O10" s="30"/>
      <c r="P10" s="30"/>
      <c r="Q10" s="31"/>
      <c r="R10" s="31"/>
      <c r="S10" s="19"/>
    </row>
    <row r="11" s="3" customFormat="1" ht="79" customHeight="1" spans="1:19">
      <c r="A11" s="19">
        <v>7</v>
      </c>
      <c r="B11" s="25" t="s">
        <v>151</v>
      </c>
      <c r="C11" s="26" t="s">
        <v>152</v>
      </c>
      <c r="D11" s="27" t="s">
        <v>139</v>
      </c>
      <c r="E11" s="28" t="s">
        <v>58</v>
      </c>
      <c r="F11" s="19"/>
      <c r="G11" s="19"/>
      <c r="H11" s="29">
        <f>0.95*2.35</f>
        <v>2.2325</v>
      </c>
      <c r="I11" s="19"/>
      <c r="J11" s="29">
        <f>0.95*2.35*3</f>
        <v>6.6975</v>
      </c>
      <c r="K11" s="19"/>
      <c r="L11" s="30">
        <f t="shared" si="0"/>
        <v>8.93</v>
      </c>
      <c r="M11" s="30"/>
      <c r="N11" s="30"/>
      <c r="O11" s="30"/>
      <c r="P11" s="30"/>
      <c r="Q11" s="31"/>
      <c r="R11" s="31"/>
      <c r="S11" s="19"/>
    </row>
    <row r="12" s="3" customFormat="1" ht="56" customHeight="1" spans="1:19">
      <c r="A12" s="19">
        <v>8</v>
      </c>
      <c r="B12" s="25" t="s">
        <v>153</v>
      </c>
      <c r="C12" s="26" t="s">
        <v>154</v>
      </c>
      <c r="D12" s="27" t="s">
        <v>155</v>
      </c>
      <c r="E12" s="28" t="s">
        <v>58</v>
      </c>
      <c r="F12" s="19"/>
      <c r="G12" s="19"/>
      <c r="H12" s="29">
        <v>2.4</v>
      </c>
      <c r="I12" s="19"/>
      <c r="J12" s="29"/>
      <c r="K12" s="19"/>
      <c r="L12" s="30">
        <f t="shared" si="0"/>
        <v>2.4</v>
      </c>
      <c r="M12" s="30"/>
      <c r="N12" s="30"/>
      <c r="O12" s="30"/>
      <c r="P12" s="30"/>
      <c r="Q12" s="31"/>
      <c r="R12" s="31"/>
      <c r="S12" s="19"/>
    </row>
    <row r="13" s="3" customFormat="1" ht="59" customHeight="1" spans="1:19">
      <c r="A13" s="19">
        <v>9</v>
      </c>
      <c r="B13" s="25" t="s">
        <v>156</v>
      </c>
      <c r="C13" s="26" t="s">
        <v>157</v>
      </c>
      <c r="D13" s="27" t="s">
        <v>155</v>
      </c>
      <c r="E13" s="28" t="s">
        <v>58</v>
      </c>
      <c r="F13" s="19"/>
      <c r="G13" s="19"/>
      <c r="H13" s="29">
        <f>2.95*0.95*4</f>
        <v>11.21</v>
      </c>
      <c r="I13" s="19"/>
      <c r="J13" s="29"/>
      <c r="K13" s="19"/>
      <c r="L13" s="30">
        <f t="shared" si="0"/>
        <v>11.21</v>
      </c>
      <c r="M13" s="30"/>
      <c r="N13" s="30"/>
      <c r="O13" s="30"/>
      <c r="P13" s="30"/>
      <c r="Q13" s="31"/>
      <c r="R13" s="31"/>
      <c r="S13" s="19"/>
    </row>
    <row r="14" s="3" customFormat="1" ht="57" customHeight="1" spans="1:19">
      <c r="A14" s="19">
        <v>10</v>
      </c>
      <c r="B14" s="25" t="s">
        <v>158</v>
      </c>
      <c r="C14" s="26" t="s">
        <v>159</v>
      </c>
      <c r="D14" s="27" t="s">
        <v>155</v>
      </c>
      <c r="E14" s="28" t="s">
        <v>58</v>
      </c>
      <c r="F14" s="19"/>
      <c r="G14" s="19"/>
      <c r="H14" s="29">
        <f>3.95*2.05*9+1.95*2.05+2.95*2.05+2.95*0.95*5+2.95*0.95*2</f>
        <v>102.54</v>
      </c>
      <c r="I14" s="19"/>
      <c r="J14" s="29">
        <f>2.95*2.05*20</f>
        <v>120.95</v>
      </c>
      <c r="K14" s="19"/>
      <c r="L14" s="30">
        <f t="shared" si="0"/>
        <v>223.49</v>
      </c>
      <c r="M14" s="30"/>
      <c r="N14" s="30"/>
      <c r="O14" s="30"/>
      <c r="P14" s="30"/>
      <c r="Q14" s="31"/>
      <c r="R14" s="31"/>
      <c r="S14" s="19"/>
    </row>
    <row r="15" s="3" customFormat="1" ht="56" customHeight="1" spans="1:19">
      <c r="A15" s="19">
        <v>11</v>
      </c>
      <c r="B15" s="25" t="s">
        <v>160</v>
      </c>
      <c r="C15" s="26" t="s">
        <v>161</v>
      </c>
      <c r="D15" s="27" t="s">
        <v>155</v>
      </c>
      <c r="E15" s="28" t="s">
        <v>58</v>
      </c>
      <c r="F15" s="19"/>
      <c r="G15" s="19"/>
      <c r="H15" s="29">
        <f>3.95*2.05*2</f>
        <v>16.195</v>
      </c>
      <c r="I15" s="19"/>
      <c r="J15" s="29"/>
      <c r="K15" s="19"/>
      <c r="L15" s="30">
        <f t="shared" si="0"/>
        <v>16.195</v>
      </c>
      <c r="M15" s="30"/>
      <c r="N15" s="30"/>
      <c r="O15" s="30"/>
      <c r="P15" s="30"/>
      <c r="Q15" s="31"/>
      <c r="R15" s="31"/>
      <c r="S15" s="19"/>
    </row>
    <row r="16" s="3" customFormat="1" ht="55" customHeight="1" spans="1:19">
      <c r="A16" s="19">
        <v>12</v>
      </c>
      <c r="B16" s="25" t="s">
        <v>162</v>
      </c>
      <c r="C16" s="26" t="s">
        <v>163</v>
      </c>
      <c r="D16" s="27" t="s">
        <v>155</v>
      </c>
      <c r="E16" s="28" t="s">
        <v>58</v>
      </c>
      <c r="F16" s="19"/>
      <c r="G16" s="19"/>
      <c r="H16" s="29">
        <f>3.95*2.05*14</f>
        <v>113.365</v>
      </c>
      <c r="I16" s="19"/>
      <c r="J16" s="29">
        <f>2.95*2.05*4</f>
        <v>24.19</v>
      </c>
      <c r="K16" s="19"/>
      <c r="L16" s="30">
        <f t="shared" si="0"/>
        <v>137.555</v>
      </c>
      <c r="M16" s="30"/>
      <c r="N16" s="30"/>
      <c r="O16" s="30"/>
      <c r="P16" s="30"/>
      <c r="Q16" s="31"/>
      <c r="R16" s="31"/>
      <c r="S16" s="19"/>
    </row>
    <row r="17" s="3" customFormat="1" ht="57" customHeight="1" spans="1:19">
      <c r="A17" s="19">
        <v>13</v>
      </c>
      <c r="B17" s="25" t="s">
        <v>164</v>
      </c>
      <c r="C17" s="26" t="s">
        <v>165</v>
      </c>
      <c r="D17" s="27" t="s">
        <v>155</v>
      </c>
      <c r="E17" s="28" t="s">
        <v>58</v>
      </c>
      <c r="F17" s="19"/>
      <c r="G17" s="19"/>
      <c r="H17" s="29">
        <f>3.95*0.95*3</f>
        <v>11.2575</v>
      </c>
      <c r="I17" s="19"/>
      <c r="J17" s="29"/>
      <c r="K17" s="19"/>
      <c r="L17" s="30">
        <f t="shared" si="0"/>
        <v>11.2575</v>
      </c>
      <c r="M17" s="30"/>
      <c r="N17" s="30"/>
      <c r="O17" s="30"/>
      <c r="P17" s="30"/>
      <c r="Q17" s="31"/>
      <c r="R17" s="31"/>
      <c r="S17" s="19"/>
    </row>
    <row r="18" s="3" customFormat="1" ht="58" customHeight="1" spans="1:19">
      <c r="A18" s="19">
        <v>14</v>
      </c>
      <c r="B18" s="25" t="s">
        <v>166</v>
      </c>
      <c r="C18" s="26" t="s">
        <v>167</v>
      </c>
      <c r="D18" s="27" t="s">
        <v>155</v>
      </c>
      <c r="E18" s="28" t="s">
        <v>58</v>
      </c>
      <c r="F18" s="19"/>
      <c r="G18" s="19"/>
      <c r="H18" s="29">
        <f>3.95*0.95*17+1.95*0.95*2</f>
        <v>67.4975</v>
      </c>
      <c r="I18" s="19"/>
      <c r="J18" s="29">
        <f>0.85*1.35</f>
        <v>1.1475</v>
      </c>
      <c r="K18" s="19"/>
      <c r="L18" s="30">
        <f t="shared" si="0"/>
        <v>68.645</v>
      </c>
      <c r="M18" s="30"/>
      <c r="N18" s="30"/>
      <c r="O18" s="30"/>
      <c r="P18" s="30"/>
      <c r="Q18" s="31"/>
      <c r="R18" s="31"/>
      <c r="S18" s="19"/>
    </row>
    <row r="19" s="3" customFormat="1" ht="54" customHeight="1" spans="1:19">
      <c r="A19" s="19">
        <v>15</v>
      </c>
      <c r="B19" s="25" t="s">
        <v>168</v>
      </c>
      <c r="C19" s="26" t="s">
        <v>169</v>
      </c>
      <c r="D19" s="27" t="s">
        <v>155</v>
      </c>
      <c r="E19" s="28" t="s">
        <v>58</v>
      </c>
      <c r="F19" s="19"/>
      <c r="G19" s="19"/>
      <c r="H19" s="29">
        <f>1.95*1.45</f>
        <v>2.8275</v>
      </c>
      <c r="I19" s="19"/>
      <c r="J19" s="29"/>
      <c r="K19" s="19"/>
      <c r="L19" s="30">
        <f t="shared" si="0"/>
        <v>2.8275</v>
      </c>
      <c r="M19" s="30"/>
      <c r="N19" s="30"/>
      <c r="O19" s="30"/>
      <c r="P19" s="30"/>
      <c r="Q19" s="31"/>
      <c r="R19" s="31"/>
      <c r="S19" s="19"/>
    </row>
    <row r="20" s="4" customFormat="1" ht="65" customHeight="1" spans="1:19">
      <c r="A20" s="19">
        <v>16</v>
      </c>
      <c r="B20" s="25" t="s">
        <v>170</v>
      </c>
      <c r="C20" s="26" t="s">
        <v>171</v>
      </c>
      <c r="D20" s="27" t="s">
        <v>155</v>
      </c>
      <c r="E20" s="28" t="s">
        <v>58</v>
      </c>
      <c r="F20" s="32"/>
      <c r="G20" s="32"/>
      <c r="H20" s="29">
        <f>2.95*1.45*3+3.95*0.95*8+1.95*0.95+3.95*1.45*42</f>
        <v>285.26</v>
      </c>
      <c r="I20" s="32"/>
      <c r="J20" s="29">
        <f>2.95*1.25*15</f>
        <v>55.3125</v>
      </c>
      <c r="K20" s="32"/>
      <c r="L20" s="30">
        <f t="shared" si="0"/>
        <v>340.5725</v>
      </c>
      <c r="M20" s="30"/>
      <c r="N20" s="30"/>
      <c r="O20" s="30"/>
      <c r="P20" s="30"/>
      <c r="Q20" s="30"/>
      <c r="R20" s="30"/>
      <c r="S20" s="32"/>
    </row>
    <row r="21" s="4" customFormat="1" ht="53" customHeight="1" spans="1:19">
      <c r="A21" s="19">
        <v>17</v>
      </c>
      <c r="B21" s="25" t="s">
        <v>172</v>
      </c>
      <c r="C21" s="26" t="s">
        <v>173</v>
      </c>
      <c r="D21" s="27" t="s">
        <v>155</v>
      </c>
      <c r="E21" s="28" t="s">
        <v>58</v>
      </c>
      <c r="F21" s="32"/>
      <c r="G21" s="32"/>
      <c r="H21" s="32"/>
      <c r="I21" s="32"/>
      <c r="J21" s="29">
        <f>2.95*1.45*2</f>
        <v>8.555</v>
      </c>
      <c r="K21" s="32"/>
      <c r="L21" s="30">
        <f t="shared" si="0"/>
        <v>8.555</v>
      </c>
      <c r="M21" s="30"/>
      <c r="N21" s="30"/>
      <c r="O21" s="30"/>
      <c r="P21" s="30"/>
      <c r="Q21" s="30"/>
      <c r="R21" s="30"/>
      <c r="S21" s="33"/>
    </row>
    <row r="22" s="5" customFormat="1" ht="30" customHeight="1" spans="1:19">
      <c r="A22" s="19">
        <v>18</v>
      </c>
      <c r="B22" s="34" t="s">
        <v>174</v>
      </c>
      <c r="C22" s="35"/>
      <c r="D22" s="36"/>
      <c r="E22" s="37" t="s">
        <v>3</v>
      </c>
      <c r="F22" s="37"/>
      <c r="G22" s="37"/>
      <c r="H22" s="37"/>
      <c r="I22" s="37"/>
      <c r="J22" s="37"/>
      <c r="K22" s="37"/>
      <c r="L22" s="38"/>
      <c r="M22" s="38"/>
      <c r="N22" s="38"/>
      <c r="O22" s="38"/>
      <c r="P22" s="38"/>
      <c r="Q22" s="39"/>
      <c r="R22" s="39"/>
      <c r="S22" s="40"/>
    </row>
    <row r="23" s="5" customFormat="1" ht="30" customHeight="1" spans="1:19">
      <c r="A23" s="19">
        <v>19</v>
      </c>
      <c r="B23" s="34" t="s">
        <v>175</v>
      </c>
      <c r="C23" s="35"/>
      <c r="D23" s="36"/>
      <c r="E23" s="37" t="s">
        <v>3</v>
      </c>
      <c r="F23" s="37"/>
      <c r="G23" s="37"/>
      <c r="H23" s="37"/>
      <c r="I23" s="37"/>
      <c r="J23" s="37"/>
      <c r="K23" s="37"/>
      <c r="L23" s="38"/>
      <c r="M23" s="38"/>
      <c r="N23" s="38"/>
      <c r="O23" s="38"/>
      <c r="P23" s="38"/>
      <c r="Q23" s="39"/>
      <c r="R23" s="39"/>
      <c r="S23" s="40"/>
    </row>
    <row r="24" s="5" customFormat="1" ht="30" customHeight="1" spans="1:19">
      <c r="A24" s="19">
        <v>20</v>
      </c>
      <c r="B24" s="34" t="s">
        <v>176</v>
      </c>
      <c r="C24" s="41"/>
      <c r="D24" s="36"/>
      <c r="E24" s="37" t="s">
        <v>3</v>
      </c>
      <c r="F24" s="42"/>
      <c r="G24" s="42"/>
      <c r="H24" s="42"/>
      <c r="I24" s="42"/>
      <c r="J24" s="42"/>
      <c r="K24" s="42"/>
      <c r="L24" s="43"/>
      <c r="M24" s="43"/>
      <c r="N24" s="43"/>
      <c r="O24" s="43"/>
      <c r="P24" s="43"/>
      <c r="Q24" s="44"/>
      <c r="R24" s="44"/>
      <c r="S24" s="45"/>
    </row>
    <row r="25" s="5" customFormat="1" ht="22" customHeight="1" spans="1:19">
      <c r="A25" s="19">
        <v>21</v>
      </c>
      <c r="B25" s="46" t="s">
        <v>118</v>
      </c>
      <c r="C25" s="47"/>
      <c r="D25" s="48"/>
      <c r="E25" s="37" t="s">
        <v>3</v>
      </c>
      <c r="F25" s="49"/>
      <c r="G25" s="49"/>
      <c r="H25" s="49"/>
      <c r="I25" s="49"/>
      <c r="J25" s="49"/>
      <c r="K25" s="49"/>
      <c r="L25" s="49"/>
      <c r="M25" s="49"/>
      <c r="N25" s="49"/>
      <c r="O25" s="49"/>
      <c r="P25" s="49"/>
      <c r="Q25" s="49"/>
      <c r="R25" s="49"/>
      <c r="S25" s="49"/>
    </row>
    <row r="26" s="5" customFormat="1" ht="22" customHeight="1" spans="1:19">
      <c r="A26" s="50" t="s">
        <v>177</v>
      </c>
      <c r="B26" s="50"/>
      <c r="C26" s="51"/>
      <c r="D26" s="50"/>
      <c r="E26" s="50"/>
      <c r="F26" s="50"/>
      <c r="G26" s="50"/>
      <c r="H26" s="50"/>
      <c r="I26" s="50"/>
      <c r="J26" s="50"/>
      <c r="K26" s="50"/>
      <c r="L26" s="50"/>
      <c r="M26" s="50"/>
      <c r="N26" s="50"/>
      <c r="O26" s="50"/>
      <c r="P26" s="50"/>
      <c r="Q26" s="50"/>
      <c r="R26" s="50"/>
      <c r="S26" s="50"/>
    </row>
    <row r="27" s="6" customFormat="1" ht="22" customHeight="1" spans="1:19">
      <c r="A27" s="52" t="s">
        <v>178</v>
      </c>
      <c r="B27" s="53"/>
      <c r="C27" s="54"/>
      <c r="D27" s="53"/>
      <c r="E27" s="53"/>
      <c r="F27" s="53"/>
      <c r="G27" s="53"/>
      <c r="H27" s="53"/>
      <c r="I27" s="53"/>
      <c r="J27" s="53"/>
      <c r="K27" s="53"/>
      <c r="L27" s="53"/>
      <c r="M27" s="53"/>
      <c r="N27" s="53"/>
      <c r="O27" s="53"/>
      <c r="P27" s="53"/>
      <c r="Q27" s="53"/>
      <c r="R27" s="53"/>
      <c r="S27" s="53"/>
    </row>
    <row r="28" s="6" customFormat="1" ht="22" customHeight="1" spans="1:19">
      <c r="A28" s="50" t="s">
        <v>179</v>
      </c>
      <c r="B28" s="55"/>
      <c r="C28" s="56"/>
      <c r="D28" s="55"/>
      <c r="E28" s="55"/>
      <c r="F28" s="55"/>
      <c r="G28" s="55"/>
      <c r="H28" s="55"/>
      <c r="I28" s="55"/>
      <c r="J28" s="55"/>
      <c r="K28" s="55"/>
      <c r="L28" s="55"/>
      <c r="M28" s="55"/>
      <c r="N28" s="55"/>
      <c r="O28" s="55"/>
      <c r="P28" s="55"/>
      <c r="Q28" s="55"/>
      <c r="R28" s="55"/>
      <c r="S28" s="55"/>
    </row>
    <row r="29" s="6" customFormat="1" ht="22" customHeight="1" spans="1:19">
      <c r="A29" s="57" t="s">
        <v>180</v>
      </c>
      <c r="B29" s="57"/>
      <c r="C29" s="10"/>
      <c r="D29" s="57"/>
      <c r="E29" s="57"/>
      <c r="F29" s="57"/>
      <c r="G29" s="57"/>
      <c r="H29" s="57"/>
      <c r="I29" s="57"/>
      <c r="J29" s="57"/>
      <c r="K29" s="57"/>
      <c r="L29" s="57"/>
      <c r="M29" s="57"/>
      <c r="N29" s="57"/>
      <c r="O29" s="57"/>
      <c r="P29" s="57"/>
      <c r="Q29" s="57"/>
      <c r="R29" s="57"/>
      <c r="S29" s="57"/>
    </row>
    <row r="30" s="6" customFormat="1" ht="22" customHeight="1" spans="1:19">
      <c r="A30" s="57" t="s">
        <v>181</v>
      </c>
      <c r="B30" s="57"/>
      <c r="C30" s="10"/>
      <c r="D30" s="57"/>
      <c r="E30" s="57"/>
      <c r="F30" s="57"/>
      <c r="G30" s="57"/>
      <c r="H30" s="57"/>
      <c r="I30" s="57"/>
      <c r="J30" s="57"/>
      <c r="K30" s="57"/>
      <c r="L30" s="57"/>
      <c r="M30" s="57"/>
      <c r="N30" s="57"/>
      <c r="O30" s="57"/>
      <c r="P30" s="57"/>
      <c r="Q30" s="57"/>
      <c r="R30" s="57"/>
      <c r="S30" s="57"/>
    </row>
    <row r="31" s="6" customFormat="1" ht="22" customHeight="1" spans="1:19">
      <c r="A31" s="57" t="s">
        <v>182</v>
      </c>
      <c r="B31" s="57"/>
      <c r="C31" s="10"/>
      <c r="D31" s="57"/>
      <c r="E31" s="57"/>
      <c r="F31" s="57"/>
      <c r="G31" s="57"/>
      <c r="H31" s="57"/>
      <c r="I31" s="57"/>
      <c r="J31" s="57"/>
      <c r="K31" s="57"/>
      <c r="L31" s="57"/>
      <c r="M31" s="57"/>
      <c r="N31" s="57"/>
      <c r="O31" s="57"/>
      <c r="P31" s="57"/>
      <c r="Q31" s="57"/>
      <c r="R31" s="57"/>
      <c r="S31" s="57"/>
    </row>
    <row r="32" s="6" customFormat="1" ht="22" customHeight="1" spans="1:19">
      <c r="A32" s="57" t="s">
        <v>183</v>
      </c>
      <c r="B32" s="57"/>
      <c r="C32" s="10"/>
      <c r="D32" s="57"/>
      <c r="E32" s="57"/>
      <c r="F32" s="57"/>
      <c r="G32" s="57"/>
      <c r="H32" s="57"/>
      <c r="I32" s="57"/>
      <c r="J32" s="57"/>
      <c r="K32" s="57"/>
      <c r="L32" s="57"/>
      <c r="M32" s="57"/>
      <c r="N32" s="57"/>
      <c r="O32" s="57"/>
      <c r="P32" s="57"/>
      <c r="Q32" s="57"/>
      <c r="R32" s="57"/>
      <c r="S32" s="57"/>
    </row>
    <row r="33" s="6" customFormat="1" ht="22" customHeight="1" spans="1:19">
      <c r="A33" s="57" t="s">
        <v>184</v>
      </c>
      <c r="B33" s="57"/>
      <c r="C33" s="10"/>
      <c r="D33" s="57"/>
      <c r="E33" s="57"/>
      <c r="F33" s="57"/>
      <c r="G33" s="57"/>
      <c r="H33" s="57"/>
      <c r="I33" s="57"/>
      <c r="J33" s="57"/>
      <c r="K33" s="57"/>
      <c r="L33" s="57"/>
      <c r="M33" s="57"/>
      <c r="N33" s="57"/>
      <c r="O33" s="57"/>
      <c r="P33" s="57"/>
      <c r="Q33" s="57"/>
      <c r="R33" s="57"/>
      <c r="S33" s="57"/>
    </row>
    <row r="34" s="6" customFormat="1" ht="22" customHeight="1" spans="1:19">
      <c r="A34" s="57" t="s">
        <v>185</v>
      </c>
      <c r="B34" s="57"/>
      <c r="C34" s="10"/>
      <c r="D34" s="57"/>
      <c r="E34" s="57"/>
      <c r="F34" s="57"/>
      <c r="G34" s="57"/>
      <c r="H34" s="57"/>
      <c r="I34" s="57"/>
      <c r="J34" s="57"/>
      <c r="K34" s="57"/>
      <c r="L34" s="57"/>
      <c r="M34" s="57"/>
      <c r="N34" s="57"/>
      <c r="O34" s="57"/>
      <c r="P34" s="57"/>
      <c r="Q34" s="57"/>
      <c r="R34" s="57"/>
      <c r="S34" s="57"/>
    </row>
    <row r="35" s="6" customFormat="1" ht="22" customHeight="1" spans="1:19">
      <c r="A35" s="58" t="s">
        <v>186</v>
      </c>
      <c r="B35" s="58"/>
      <c r="C35" s="59"/>
      <c r="D35" s="58"/>
      <c r="E35" s="58"/>
      <c r="F35" s="58"/>
      <c r="G35" s="58"/>
      <c r="H35" s="58"/>
      <c r="I35" s="58"/>
      <c r="J35" s="58"/>
      <c r="K35" s="58"/>
      <c r="L35" s="58"/>
      <c r="M35" s="58"/>
      <c r="N35" s="58"/>
      <c r="O35" s="58"/>
      <c r="P35" s="58"/>
      <c r="Q35" s="58"/>
      <c r="R35" s="7"/>
      <c r="S35" s="7"/>
    </row>
    <row r="36" s="7" customFormat="1" ht="22" customHeight="1" spans="1:19">
      <c r="A36" s="58" t="s">
        <v>187</v>
      </c>
      <c r="B36" s="58"/>
      <c r="C36" s="59"/>
      <c r="D36" s="58"/>
      <c r="E36" s="58"/>
      <c r="F36" s="58"/>
      <c r="G36" s="58"/>
      <c r="H36" s="58"/>
      <c r="I36" s="58"/>
      <c r="J36" s="58"/>
      <c r="K36" s="58"/>
      <c r="L36" s="58"/>
      <c r="M36" s="58"/>
      <c r="N36" s="58"/>
      <c r="O36" s="58"/>
      <c r="P36" s="58"/>
      <c r="Q36" s="58"/>
    </row>
    <row r="37" s="7" customFormat="1" ht="22" customHeight="1" spans="1:19">
      <c r="A37" s="60" t="s">
        <v>188</v>
      </c>
      <c r="B37" s="60"/>
      <c r="C37" s="61"/>
      <c r="D37" s="60"/>
      <c r="E37" s="60"/>
      <c r="F37" s="60"/>
      <c r="G37" s="60"/>
      <c r="H37" s="60"/>
      <c r="I37" s="60"/>
      <c r="J37" s="60"/>
      <c r="K37" s="60"/>
      <c r="L37" s="60"/>
      <c r="M37" s="60"/>
      <c r="N37" s="60"/>
      <c r="O37" s="60"/>
      <c r="P37" s="60"/>
      <c r="Q37" s="60"/>
      <c r="R37" s="60"/>
      <c r="S37" s="60"/>
    </row>
    <row r="38" s="7" customFormat="1" ht="22" customHeight="1" spans="1:19">
      <c r="A38" s="57" t="s">
        <v>189</v>
      </c>
      <c r="B38" s="57"/>
      <c r="C38" s="10"/>
      <c r="D38" s="57"/>
      <c r="E38" s="57"/>
      <c r="F38" s="57"/>
      <c r="G38" s="57"/>
      <c r="H38" s="57"/>
      <c r="I38" s="57"/>
      <c r="J38" s="57"/>
      <c r="K38" s="57"/>
      <c r="L38" s="57"/>
      <c r="M38" s="57"/>
      <c r="N38" s="57"/>
      <c r="O38" s="57"/>
      <c r="P38" s="57"/>
      <c r="Q38" s="57"/>
      <c r="R38" s="57"/>
      <c r="S38" s="57"/>
    </row>
    <row r="39" s="8" customFormat="1" ht="30" customHeight="1" spans="1:19">
      <c r="B39" s="62" t="s">
        <v>120</v>
      </c>
      <c r="C39" s="10"/>
      <c r="D39" s="62" t="s">
        <v>121</v>
      </c>
      <c r="J39" s="63"/>
      <c r="K39" s="63"/>
      <c r="L39" s="63"/>
      <c r="M39" s="63"/>
      <c r="N39" s="63"/>
      <c r="O39" s="63"/>
      <c r="P39" s="63"/>
      <c r="Q39" s="64"/>
    </row>
  </sheetData>
  <mergeCells count="34">
    <mergeCell ref="A1:S1"/>
    <mergeCell ref="A2:E2"/>
    <mergeCell ref="L2:Q2"/>
    <mergeCell ref="N3:O3"/>
    <mergeCell ref="B22:D22"/>
    <mergeCell ref="B23:D23"/>
    <mergeCell ref="B24:D24"/>
    <mergeCell ref="B25:D25"/>
    <mergeCell ref="A26:S26"/>
    <mergeCell ref="A27:S27"/>
    <mergeCell ref="A28:S28"/>
    <mergeCell ref="A29:S29"/>
    <mergeCell ref="A30:S30"/>
    <mergeCell ref="A31:S31"/>
    <mergeCell ref="A32:S32"/>
    <mergeCell ref="A33:S33"/>
    <mergeCell ref="A34:S34"/>
    <mergeCell ref="A35:Q35"/>
    <mergeCell ref="A36:Q36"/>
    <mergeCell ref="A37:S37"/>
    <mergeCell ref="A38:S38"/>
    <mergeCell ref="A3:A4"/>
    <mergeCell ref="B3:B4"/>
    <mergeCell ref="C3:C4"/>
    <mergeCell ref="D3:D4"/>
    <mergeCell ref="E3:E4"/>
    <mergeCell ref="H3:H4"/>
    <mergeCell ref="J3:J4"/>
    <mergeCell ref="L3:L4"/>
    <mergeCell ref="M3:M4"/>
    <mergeCell ref="P3:P4"/>
    <mergeCell ref="Q3:Q4"/>
    <mergeCell ref="R3:R4"/>
    <mergeCell ref="S3:S4"/>
  </mergeCells>
  <printOptions horizontalCentered="1"/>
  <pageMargins left="0.196527777777778" right="0.196527777777778" top="0.590277777777778" bottom="0.629861111111111" header="0.5" footer="0.5"/>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编制说明</vt:lpstr>
      <vt:lpstr>汇总表</vt:lpstr>
      <vt:lpstr>栏杆盖板钢构工程量清单</vt:lpstr>
      <vt:lpstr>门窗工程量清单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招采2</cp:lastModifiedBy>
  <dcterms:created xsi:type="dcterms:W3CDTF">2021-06-17T13:48:00Z</dcterms:created>
  <dcterms:modified xsi:type="dcterms:W3CDTF">2026-03-23T00:32:16Z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41DC0422573F4520ABDF4C6823FA3CD9_13</vt:lpwstr>
  </property>
  <property fmtid="{D5CDD505-2E9C-101B-9397-08002B2CF9AE}" pid="3" name="KSOProductBuildVer">
    <vt:lpwstr>2052-12.1.0.25225</vt:lpwstr>
  </property>
  <property fmtid="{D5CDD505-2E9C-101B-9397-08002B2CF9AE}" pid="4" name="CalculationRule">
    <vt:i4>0</vt:i4>
  </property>
</Properties>
</file>