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08"/>
  </bookViews>
  <sheets>
    <sheet name="土方清单" sheetId="9" r:id="rId1"/>
    <sheet name="Sheet1" sheetId="10" state="hidden" r:id="rId2"/>
  </sheets>
  <definedNames>
    <definedName name="_xlnm.Print_Area" localSheetId="0">土方清单!$A$1:$L$11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<sst xmlns="http://schemas.openxmlformats.org/spreadsheetml/2006/main" count="55" uniqueCount="49">
  <si>
    <t>土石方工程量清单（20250527版）</t>
  </si>
  <si>
    <t>工程名称：玉林污水厂二、三期-土石方工程</t>
  </si>
  <si>
    <t>序号</t>
  </si>
  <si>
    <t>项目名称</t>
  </si>
  <si>
    <t>项目特征描述</t>
  </si>
  <si>
    <t>工程量计算规则</t>
  </si>
  <si>
    <t>计量
单位</t>
  </si>
  <si>
    <t>暂定工程量
A</t>
  </si>
  <si>
    <t>人工费B
（元）</t>
  </si>
  <si>
    <t>主材费C
（元）</t>
  </si>
  <si>
    <t>除主材、人工费、税金以外的其他费用D（元）</t>
  </si>
  <si>
    <t>不含含税
综合单价E=B+C+D
（元）</t>
  </si>
  <si>
    <t>不含税
综合合价F=A*E
（元）</t>
  </si>
  <si>
    <t>备注</t>
  </si>
  <si>
    <t>土方挖运（外运）</t>
  </si>
  <si>
    <t>1.土质为除淤泥外的土方（不分土壤类别）
2.含树桩及杂草清除
3.开挖所用机械类别由乙方自行考虑并包含在本综合单价中
4.运距与土方弃置费由乙方自行考虑，并包含在本综合单价中</t>
  </si>
  <si>
    <t>①按建设单位、监理、甲方、乙方共同测量签字确认的原始地面标高图、土方方格网图计算；
②土方、淤泥、石方各类别工程量及清单各项工程量均按建设单位、监理、甲方、乙方共同确认，办理现场签证单作为结算依据。</t>
  </si>
  <si>
    <t>m3</t>
  </si>
  <si>
    <t>淤泥挖运（外运）</t>
  </si>
  <si>
    <t>1.土质为淤泥土
2.开挖所用机械类别由乙方根据现场情况自行考虑并包含在本综合单价中
3.运距与淤泥弃置费由乙方自行考虑，并包含在本综合单价中</t>
  </si>
  <si>
    <t>石方挖运（外运）</t>
  </si>
  <si>
    <t>1、石质、岩石类别（不分岩石类别）
2.含树桩及杂草清除
3.开挖所用机械类别由乙方根据现场情况自行考虑并包含在本综合单价中
4.运距与石方弃置费由乙方自行考虑，并包含在本综合单价中</t>
  </si>
  <si>
    <t>土方挖运（红线范围内转运、挖填）</t>
  </si>
  <si>
    <t>1.土质为除淤泥外的土方（不分土壤类别）
2.含树桩及杂草清除
3.开挖所用机械类别由乙方自行考虑并包含在综本合单价中
4.用于场内开挖内运至原地面标高在设计标高以下区域内的回填、压实(应按规范要求进行分层碾压,压实系数不小于0.93)</t>
  </si>
  <si>
    <t>石方挖运（红线范围内转运、挖填）</t>
  </si>
  <si>
    <t>1.石质为岩石类别（不分岩石类别）
2.含树桩及杂草清除
3.开挖所用机械类别由乙方自行考虑并包含在本综合单价中
4.用于场内开挖内运至原地面标高在设计标高以下区域内的回填、压实(应按规范要求进行分层碾压,压实系数不小于0.93)</t>
  </si>
  <si>
    <r>
      <rPr>
        <b/>
        <sz val="12"/>
        <rFont val="宋体"/>
        <charset val="134"/>
      </rPr>
      <t>税金</t>
    </r>
    <r>
      <rPr>
        <b/>
        <u/>
        <sz val="12"/>
        <rFont val="宋体"/>
        <charset val="134"/>
      </rPr>
      <t xml:space="preserve">       %</t>
    </r>
    <r>
      <rPr>
        <b/>
        <sz val="12"/>
        <rFont val="宋体"/>
        <charset val="134"/>
      </rPr>
      <t>（税率按国家政策执行，造价随之调整）</t>
    </r>
  </si>
  <si>
    <t>元</t>
  </si>
  <si>
    <t>含税合计</t>
  </si>
  <si>
    <t>备注：
1、本清单为固定单价包干，未注明的承包内容，详见合同相应条款。
2、其他费用D：包含辅材、机械费、措施费、管理费、利润等除主材、人工费及税金以外的其他所有费用。
3、本工程平整后标高控制在设计标高±30cm以内，设计标高以建设单位最终确定的为准。
4、本清单工程量为暂定量，实际土方、淤泥、石方各类别工程量均按建设单位、监理、甲方、乙方共同确认，办理现场签证单作为结算依据。
5、安全文明施工、市政道路运输须满足当地政府主管部门的要求，弃土位置须满足当地国土资源管理部门及村委的要求,并提供接纳本工程土方的相关确认文件。</t>
  </si>
  <si>
    <t>区域1</t>
  </si>
  <si>
    <t>区域2</t>
  </si>
  <si>
    <t>区域3</t>
  </si>
  <si>
    <t>区域4</t>
  </si>
  <si>
    <t>区域5</t>
  </si>
  <si>
    <t>区域6</t>
  </si>
  <si>
    <t>区域7</t>
  </si>
  <si>
    <t>区域8</t>
  </si>
  <si>
    <t>区域9</t>
  </si>
  <si>
    <t>统一按81.5</t>
  </si>
  <si>
    <t>总挖方</t>
  </si>
  <si>
    <t>区域10</t>
  </si>
  <si>
    <t>总填方</t>
  </si>
  <si>
    <t>区域11</t>
  </si>
  <si>
    <t>区域12</t>
  </si>
  <si>
    <t>区域13</t>
  </si>
  <si>
    <t>区域14</t>
  </si>
  <si>
    <t>区域15</t>
  </si>
  <si>
    <t>区域16</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</si>
</sst>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9"/>
      <color theme="1"/>
      <name val="??"/>
      <charset val="134"/>
      <scheme val="minor"/>
    </font>
    <font>
      <sz val="9"/>
      <name val="宋体"/>
      <charset val="134"/>
    </font>
    <font>
      <b/>
      <sz val="12"/>
      <name val="宋体"/>
      <charset val="134"/>
    </font>
    <font>
      <b/>
      <sz val="9"/>
      <name val="宋体"/>
      <charset val="134"/>
    </font>
    <font>
      <b/>
      <sz val="18"/>
      <name val="宋体"/>
      <charset val="134"/>
    </font>
    <font>
      <b/>
      <sz val="11"/>
      <name val="宋体"/>
      <charset val="134"/>
    </font>
    <font>
      <sz val="12"/>
      <name val="宋体"/>
      <charset val="134"/>
    </font>
    <font>
      <sz val="11"/>
      <color theme="1"/>
      <name val="??"/>
      <charset val="134"/>
      <scheme val="minor"/>
    </font>
    <font>
      <u/>
      <sz val="11"/>
      <color rgb="FF0000FF"/>
      <name val="??"/>
      <charset val="0"/>
      <scheme val="minor"/>
    </font>
    <font>
      <u/>
      <sz val="11"/>
      <color rgb="FF800080"/>
      <name val="??"/>
      <charset val="0"/>
      <scheme val="minor"/>
    </font>
    <font>
      <sz val="11"/>
      <color rgb="FFFF0000"/>
      <name val="??"/>
      <charset val="0"/>
      <scheme val="minor"/>
    </font>
    <font>
      <b/>
      <sz val="18"/>
      <color theme="3"/>
      <name val="??"/>
      <charset val="134"/>
      <scheme val="minor"/>
    </font>
    <font>
      <i/>
      <sz val="11"/>
      <color rgb="FF7F7F7F"/>
      <name val="??"/>
      <charset val="0"/>
      <scheme val="minor"/>
    </font>
    <font>
      <b/>
      <sz val="15"/>
      <color theme="3"/>
      <name val="??"/>
      <charset val="134"/>
      <scheme val="minor"/>
    </font>
    <font>
      <b/>
      <sz val="13"/>
      <color theme="3"/>
      <name val="??"/>
      <charset val="134"/>
      <scheme val="minor"/>
    </font>
    <font>
      <b/>
      <sz val="11"/>
      <color theme="3"/>
      <name val="??"/>
      <charset val="134"/>
      <scheme val="minor"/>
    </font>
    <font>
      <sz val="11"/>
      <color rgb="FF3F3F76"/>
      <name val="??"/>
      <charset val="0"/>
      <scheme val="minor"/>
    </font>
    <font>
      <b/>
      <sz val="11"/>
      <color rgb="FF3F3F3F"/>
      <name val="??"/>
      <charset val="0"/>
      <scheme val="minor"/>
    </font>
    <font>
      <b/>
      <sz val="11"/>
      <color rgb="FFFA7D00"/>
      <name val="??"/>
      <charset val="0"/>
      <scheme val="minor"/>
    </font>
    <font>
      <b/>
      <sz val="11"/>
      <color rgb="FFFFFFFF"/>
      <name val="??"/>
      <charset val="0"/>
      <scheme val="minor"/>
    </font>
    <font>
      <sz val="11"/>
      <color rgb="FFFA7D00"/>
      <name val="??"/>
      <charset val="0"/>
      <scheme val="minor"/>
    </font>
    <font>
      <b/>
      <sz val="11"/>
      <color theme="1"/>
      <name val="??"/>
      <charset val="0"/>
      <scheme val="minor"/>
    </font>
    <font>
      <sz val="11"/>
      <color rgb="FF006100"/>
      <name val="??"/>
      <charset val="0"/>
      <scheme val="minor"/>
    </font>
    <font>
      <sz val="11"/>
      <color rgb="FF9C0006"/>
      <name val="??"/>
      <charset val="0"/>
      <scheme val="minor"/>
    </font>
    <font>
      <sz val="11"/>
      <color rgb="FF9C6500"/>
      <name val="??"/>
      <charset val="0"/>
      <scheme val="minor"/>
    </font>
    <font>
      <sz val="11"/>
      <color theme="0"/>
      <name val="??"/>
      <charset val="0"/>
      <scheme val="minor"/>
    </font>
    <font>
      <sz val="11"/>
      <color theme="1"/>
      <name val="??"/>
      <charset val="0"/>
      <scheme val="minor"/>
    </font>
    <font>
      <b/>
      <u/>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6" fillId="0" borderId="0"/>
    <xf numFmtId="0" fontId="0" fillId="0" borderId="0"/>
  </cellStyleXfs>
  <cellXfs count="34">
    <xf numFmtId="0" fontId="0" fillId="0" borderId="0" xfId="50"/>
    <xf numFmtId="0" fontId="0" fillId="0" borderId="0" xfId="50" applyAlignment="1">
      <alignment wrapText="1"/>
    </xf>
    <xf numFmtId="0" fontId="1" fillId="0" borderId="0" xfId="50" applyFont="1" applyFill="1"/>
    <xf numFmtId="0" fontId="2" fillId="0" borderId="0" xfId="50" applyFont="1" applyFill="1" applyAlignment="1">
      <alignment vertical="center"/>
    </xf>
    <xf numFmtId="0" fontId="3" fillId="0" borderId="0" xfId="50" applyFont="1" applyFill="1"/>
    <xf numFmtId="176" fontId="1" fillId="0" borderId="0" xfId="50" applyNumberFormat="1" applyFont="1" applyFill="1" applyAlignment="1">
      <alignment horizontal="center"/>
    </xf>
    <xf numFmtId="176" fontId="1" fillId="0" borderId="0" xfId="50" applyNumberFormat="1" applyFont="1" applyFill="1" applyAlignment="1">
      <alignment horizontal="center" vertical="center"/>
    </xf>
    <xf numFmtId="0" fontId="1" fillId="0" borderId="0" xfId="50" applyFont="1" applyFill="1" applyAlignment="1">
      <alignment horizontal="center" vertical="center"/>
    </xf>
    <xf numFmtId="0" fontId="4" fillId="0" borderId="0" xfId="50" applyFont="1" applyFill="1" applyAlignment="1">
      <alignment horizontal="center" vertical="center" wrapText="1"/>
    </xf>
    <xf numFmtId="0" fontId="2" fillId="0" borderId="0" xfId="50" applyFont="1" applyFill="1" applyAlignment="1">
      <alignment horizontal="left" vertical="center" wrapText="1"/>
    </xf>
    <xf numFmtId="0" fontId="2" fillId="0" borderId="1" xfId="50" applyFont="1" applyFill="1" applyBorder="1" applyAlignment="1">
      <alignment horizontal="center" vertical="center" wrapText="1"/>
    </xf>
    <xf numFmtId="176" fontId="5" fillId="0" borderId="1" xfId="50" applyNumberFormat="1" applyFont="1" applyFill="1" applyBorder="1" applyAlignment="1">
      <alignment horizontal="center" vertical="center" wrapText="1"/>
    </xf>
    <xf numFmtId="0" fontId="5" fillId="0" borderId="1" xfId="50" applyFont="1" applyFill="1" applyBorder="1" applyAlignment="1">
      <alignment horizontal="center"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0" borderId="2" xfId="50" applyFont="1" applyFill="1" applyBorder="1" applyAlignment="1">
      <alignment horizontal="left" vertical="center" wrapText="1"/>
    </xf>
    <xf numFmtId="0" fontId="6" fillId="0" borderId="1" xfId="0" applyFont="1" applyFill="1" applyBorder="1" applyAlignment="1">
      <alignment horizontal="center" vertical="center" wrapText="1"/>
    </xf>
    <xf numFmtId="176" fontId="6" fillId="0" borderId="1" xfId="50" applyNumberFormat="1" applyFont="1" applyFill="1" applyBorder="1" applyAlignment="1">
      <alignment horizontal="center" vertical="center" wrapText="1"/>
    </xf>
    <xf numFmtId="0" fontId="6" fillId="0" borderId="3" xfId="5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0" borderId="1" xfId="0"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2" fillId="0" borderId="1" xfId="50" applyNumberFormat="1" applyFont="1" applyFill="1" applyBorder="1" applyAlignment="1">
      <alignment horizontal="center"/>
    </xf>
    <xf numFmtId="0" fontId="2" fillId="0" borderId="1" xfId="0" applyFont="1" applyFill="1" applyBorder="1" applyAlignment="1">
      <alignment horizontal="center" vertical="center"/>
    </xf>
    <xf numFmtId="176" fontId="2" fillId="0" borderId="1" xfId="0" applyNumberFormat="1"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6" fillId="0" borderId="0" xfId="50" applyFont="1" applyFill="1" applyBorder="1" applyAlignment="1">
      <alignment horizontal="justify" vertical="center" wrapText="1"/>
    </xf>
    <xf numFmtId="0" fontId="2" fillId="0" borderId="0" xfId="50" applyFont="1" applyFill="1" applyAlignment="1">
      <alignment horizontal="center" vertical="center"/>
    </xf>
    <xf numFmtId="176" fontId="2" fillId="0" borderId="2" xfId="50" applyNumberFormat="1" applyFont="1" applyFill="1" applyBorder="1" applyAlignment="1">
      <alignment horizontal="center" vertical="center" wrapText="1"/>
    </xf>
    <xf numFmtId="0" fontId="3" fillId="0" borderId="0" xfId="50" applyFont="1" applyFill="1" applyAlignment="1">
      <alignment horizontal="center" vertical="center"/>
    </xf>
    <xf numFmtId="176" fontId="2" fillId="0" borderId="1" xfId="5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城A标门窗清单 2 2" xfId="49"/>
    <cellStyle name="Normal" xfId="50"/>
  </cellStyles>
  <tableStyles count="0" defaultTableStyle="TableStyleMedium2"/>
  <colors>
    <mruColors>
      <color rgb="00FFC000"/>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
  <sheetViews>
    <sheetView tabSelected="1" view="pageBreakPreview" zoomScaleNormal="100" workbookViewId="0">
      <selection activeCell="O4" sqref="O4"/>
    </sheetView>
  </sheetViews>
  <sheetFormatPr defaultColWidth="9" defaultRowHeight="11.25"/>
  <cols>
    <col min="1" max="1" width="7.57142857142857" style="2" customWidth="1"/>
    <col min="2" max="2" width="20" style="2" customWidth="1"/>
    <col min="3" max="3" width="46.3047619047619" style="2" customWidth="1"/>
    <col min="4" max="4" width="21.4285714285714" style="2" customWidth="1"/>
    <col min="5" max="5" width="8.14285714285714" style="2" customWidth="1"/>
    <col min="6" max="6" width="14.4285714285714" style="5" customWidth="1"/>
    <col min="7" max="8" width="10.8571428571429" style="5" customWidth="1"/>
    <col min="9" max="11" width="14.5714285714286" style="5" customWidth="1"/>
    <col min="12" max="12" width="13" style="6" customWidth="1"/>
    <col min="13" max="13" width="9" style="7"/>
    <col min="14" max="16384" width="9" style="2"/>
  </cols>
  <sheetData>
    <row r="1" s="2" customFormat="1" ht="26" customHeight="1" spans="1:13">
      <c r="A1" s="8" t="s">
        <v>0</v>
      </c>
      <c r="B1" s="8"/>
      <c r="C1" s="8"/>
      <c r="D1" s="8"/>
      <c r="E1" s="8"/>
      <c r="F1" s="8"/>
      <c r="G1" s="8"/>
      <c r="H1" s="8"/>
      <c r="I1" s="8"/>
      <c r="J1" s="8"/>
      <c r="K1" s="8"/>
      <c r="L1" s="8"/>
      <c r="M1" s="7"/>
    </row>
    <row r="2" s="3" customFormat="1" ht="27" customHeight="1" spans="1:13">
      <c r="A2" s="9" t="s">
        <v>1</v>
      </c>
      <c r="B2" s="9"/>
      <c r="C2" s="9"/>
      <c r="D2" s="9"/>
      <c r="E2" s="9"/>
      <c r="F2" s="9"/>
      <c r="G2" s="9"/>
      <c r="H2" s="9"/>
      <c r="I2" s="9"/>
      <c r="J2" s="9"/>
      <c r="K2" s="9"/>
      <c r="L2" s="9"/>
      <c r="M2" s="30"/>
    </row>
    <row r="3" s="4" customFormat="1" ht="67" customHeight="1" spans="1:13">
      <c r="A3" s="10" t="s">
        <v>2</v>
      </c>
      <c r="B3" s="10" t="s">
        <v>3</v>
      </c>
      <c r="C3" s="10" t="s">
        <v>4</v>
      </c>
      <c r="D3" s="10" t="s">
        <v>5</v>
      </c>
      <c r="E3" s="10" t="s">
        <v>6</v>
      </c>
      <c r="F3" s="11" t="s">
        <v>7</v>
      </c>
      <c r="G3" s="12" t="s">
        <v>8</v>
      </c>
      <c r="H3" s="12" t="s">
        <v>9</v>
      </c>
      <c r="I3" s="12" t="s">
        <v>10</v>
      </c>
      <c r="J3" s="12" t="s">
        <v>11</v>
      </c>
      <c r="K3" s="12" t="s">
        <v>12</v>
      </c>
      <c r="L3" s="31" t="s">
        <v>13</v>
      </c>
      <c r="M3" s="32"/>
    </row>
    <row r="4" s="2" customFormat="1" ht="108" customHeight="1" spans="1:13">
      <c r="A4" s="13">
        <v>1</v>
      </c>
      <c r="B4" s="14" t="s">
        <v>14</v>
      </c>
      <c r="C4" s="14" t="s">
        <v>15</v>
      </c>
      <c r="D4" s="15" t="s">
        <v>16</v>
      </c>
      <c r="E4" s="16" t="s">
        <v>17</v>
      </c>
      <c r="F4" s="17">
        <v>30000.6</v>
      </c>
      <c r="G4" s="17"/>
      <c r="H4" s="17"/>
      <c r="I4" s="17"/>
      <c r="J4" s="17"/>
      <c r="K4" s="17"/>
      <c r="L4" s="17"/>
      <c r="M4" s="7"/>
    </row>
    <row r="5" s="2" customFormat="1" ht="90" customHeight="1" spans="1:13">
      <c r="A5" s="13">
        <v>2</v>
      </c>
      <c r="B5" s="14" t="s">
        <v>18</v>
      </c>
      <c r="C5" s="14" t="s">
        <v>19</v>
      </c>
      <c r="D5" s="18"/>
      <c r="E5" s="16" t="s">
        <v>17</v>
      </c>
      <c r="F5" s="17">
        <v>15000</v>
      </c>
      <c r="G5" s="17"/>
      <c r="H5" s="17"/>
      <c r="I5" s="17"/>
      <c r="J5" s="17"/>
      <c r="K5" s="17"/>
      <c r="L5" s="17"/>
      <c r="M5" s="7"/>
    </row>
    <row r="6" s="2" customFormat="1" ht="103" customHeight="1" spans="1:13">
      <c r="A6" s="13">
        <v>3</v>
      </c>
      <c r="B6" s="14" t="s">
        <v>20</v>
      </c>
      <c r="C6" s="14" t="s">
        <v>21</v>
      </c>
      <c r="D6" s="18"/>
      <c r="E6" s="16" t="s">
        <v>17</v>
      </c>
      <c r="F6" s="19">
        <f>38358.2</f>
        <v>38358.2</v>
      </c>
      <c r="G6" s="17"/>
      <c r="H6" s="17"/>
      <c r="I6" s="17"/>
      <c r="J6" s="17"/>
      <c r="K6" s="17"/>
      <c r="L6" s="17"/>
      <c r="M6" s="7"/>
    </row>
    <row r="7" s="2" customFormat="1" ht="120" customHeight="1" spans="1:13">
      <c r="A7" s="13">
        <v>4</v>
      </c>
      <c r="B7" s="13" t="s">
        <v>22</v>
      </c>
      <c r="C7" s="14" t="s">
        <v>23</v>
      </c>
      <c r="D7" s="18"/>
      <c r="E7" s="16" t="s">
        <v>17</v>
      </c>
      <c r="F7" s="19">
        <f>32060+75375.3</f>
        <v>107435.3</v>
      </c>
      <c r="G7" s="17"/>
      <c r="H7" s="17"/>
      <c r="I7" s="17"/>
      <c r="J7" s="17"/>
      <c r="K7" s="17"/>
      <c r="L7" s="17"/>
      <c r="M7" s="7"/>
    </row>
    <row r="8" s="4" customFormat="1" ht="111" customHeight="1" spans="1:13">
      <c r="A8" s="13">
        <v>5</v>
      </c>
      <c r="B8" s="20" t="s">
        <v>24</v>
      </c>
      <c r="C8" s="15" t="s">
        <v>25</v>
      </c>
      <c r="D8" s="18"/>
      <c r="E8" s="21" t="s">
        <v>17</v>
      </c>
      <c r="F8" s="22">
        <f>18095.5+71533.6</f>
        <v>89629.1</v>
      </c>
      <c r="G8" s="23"/>
      <c r="H8" s="23"/>
      <c r="I8" s="23"/>
      <c r="J8" s="23"/>
      <c r="K8" s="23"/>
      <c r="L8" s="33"/>
      <c r="M8" s="32"/>
    </row>
    <row r="9" s="4" customFormat="1" ht="30" customHeight="1" spans="1:13">
      <c r="A9" s="13">
        <v>6</v>
      </c>
      <c r="B9" s="10" t="s">
        <v>26</v>
      </c>
      <c r="C9" s="10"/>
      <c r="D9" s="10"/>
      <c r="E9" s="24" t="s">
        <v>27</v>
      </c>
      <c r="F9" s="25"/>
      <c r="G9" s="23"/>
      <c r="H9" s="23"/>
      <c r="I9" s="23"/>
      <c r="J9" s="23"/>
      <c r="K9" s="23"/>
      <c r="L9" s="33"/>
      <c r="M9" s="32"/>
    </row>
    <row r="10" s="4" customFormat="1" ht="30" customHeight="1" spans="1:13">
      <c r="A10" s="13">
        <v>7</v>
      </c>
      <c r="B10" s="26" t="s">
        <v>28</v>
      </c>
      <c r="C10" s="27"/>
      <c r="D10" s="28"/>
      <c r="E10" s="24" t="s">
        <v>27</v>
      </c>
      <c r="F10" s="25"/>
      <c r="G10" s="23"/>
      <c r="H10" s="23"/>
      <c r="I10" s="23"/>
      <c r="J10" s="23"/>
      <c r="K10" s="23"/>
      <c r="L10" s="33"/>
      <c r="M10" s="32"/>
    </row>
    <row r="11" s="2" customFormat="1" ht="116" customHeight="1" spans="1:13">
      <c r="A11" s="29" t="s">
        <v>29</v>
      </c>
      <c r="B11" s="29"/>
      <c r="C11" s="29"/>
      <c r="D11" s="29"/>
      <c r="E11" s="29"/>
      <c r="F11" s="29"/>
      <c r="G11" s="29"/>
      <c r="H11" s="29"/>
      <c r="I11" s="29"/>
      <c r="J11" s="29"/>
      <c r="K11" s="29"/>
      <c r="L11" s="29"/>
      <c r="M11" s="7"/>
    </row>
  </sheetData>
  <mergeCells count="6">
    <mergeCell ref="A1:L1"/>
    <mergeCell ref="A2:L2"/>
    <mergeCell ref="B9:D9"/>
    <mergeCell ref="B10:D10"/>
    <mergeCell ref="A11:L11"/>
    <mergeCell ref="D4:D8"/>
  </mergeCells>
  <printOptions horizontalCentered="1"/>
  <pageMargins left="0.511805555555556" right="0.472222222222222" top="0.118055555555556" bottom="0.156944444444444" header="0.156944444444444" footer="0.118055555555556"/>
  <pageSetup paperSize="9" scale="7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E21:P45"/>
  <sheetViews>
    <sheetView workbookViewId="0">
      <selection activeCell="M22" sqref="M22"/>
    </sheetView>
  </sheetViews>
  <sheetFormatPr defaultColWidth="9.14285714285714" defaultRowHeight="12"/>
  <cols>
    <col min="6" max="6" width="9.57142857142857"/>
    <col min="8" max="8" width="11.7142857142857"/>
    <col min="10" max="10" width="14"/>
    <col min="14" max="14" width="9.57142857142857"/>
  </cols>
  <sheetData>
    <row r="21" spans="5:8">
      <c r="E21" t="s">
        <v>30</v>
      </c>
      <c r="F21">
        <v>6272.76</v>
      </c>
      <c r="G21">
        <v>80.6</v>
      </c>
      <c r="H21">
        <f t="shared" ref="H21:H26" si="0">F21*G21</f>
        <v>505584.456</v>
      </c>
    </row>
    <row r="22" spans="5:8">
      <c r="E22" t="s">
        <v>31</v>
      </c>
      <c r="F22">
        <v>2743.53</v>
      </c>
      <c r="G22">
        <v>76</v>
      </c>
      <c r="H22">
        <f t="shared" si="0"/>
        <v>208508.28</v>
      </c>
    </row>
    <row r="23" spans="5:8">
      <c r="E23" t="s">
        <v>32</v>
      </c>
      <c r="F23">
        <v>3166.6</v>
      </c>
      <c r="G23">
        <v>81.02</v>
      </c>
      <c r="H23">
        <f t="shared" si="0"/>
        <v>256557.932</v>
      </c>
    </row>
    <row r="24" spans="5:8">
      <c r="E24" t="s">
        <v>31</v>
      </c>
      <c r="F24">
        <v>1130.84</v>
      </c>
      <c r="G24">
        <v>78.3</v>
      </c>
      <c r="H24">
        <f t="shared" si="0"/>
        <v>88544.772</v>
      </c>
    </row>
    <row r="25" spans="5:8">
      <c r="E25" t="s">
        <v>33</v>
      </c>
      <c r="F25">
        <v>29379.8</v>
      </c>
      <c r="G25">
        <v>81.5</v>
      </c>
      <c r="H25">
        <f t="shared" si="0"/>
        <v>2394453.7</v>
      </c>
    </row>
    <row r="26" spans="5:8">
      <c r="E26" t="s">
        <v>34</v>
      </c>
      <c r="F26">
        <v>504.8</v>
      </c>
      <c r="G26">
        <v>80.86</v>
      </c>
      <c r="H26">
        <f t="shared" si="0"/>
        <v>40818.128</v>
      </c>
    </row>
    <row r="28" spans="8:8">
      <c r="H28">
        <f t="shared" ref="H28:H40" si="1">F28*G28</f>
        <v>0</v>
      </c>
    </row>
    <row r="29" spans="5:8">
      <c r="E29" t="s">
        <v>35</v>
      </c>
      <c r="F29">
        <v>8869.64</v>
      </c>
      <c r="G29">
        <f>((81.75+80.2)/2)</f>
        <v>80.975</v>
      </c>
      <c r="H29">
        <f t="shared" si="1"/>
        <v>718219.099</v>
      </c>
    </row>
    <row r="30" spans="5:8">
      <c r="E30" t="s">
        <v>36</v>
      </c>
      <c r="F30">
        <v>5513.21</v>
      </c>
      <c r="G30">
        <v>80.2</v>
      </c>
      <c r="H30">
        <f t="shared" si="1"/>
        <v>442159.442</v>
      </c>
    </row>
    <row r="31" spans="5:8">
      <c r="E31" t="s">
        <v>37</v>
      </c>
      <c r="F31">
        <v>6748.9</v>
      </c>
      <c r="G31">
        <v>81.4</v>
      </c>
      <c r="H31">
        <f t="shared" si="1"/>
        <v>549360.46</v>
      </c>
    </row>
    <row r="32" spans="5:16">
      <c r="E32" t="s">
        <v>38</v>
      </c>
      <c r="F32">
        <v>1412.9</v>
      </c>
      <c r="G32">
        <f>(82.1+80.2)/2</f>
        <v>81.15</v>
      </c>
      <c r="H32">
        <f t="shared" si="1"/>
        <v>114656.835</v>
      </c>
      <c r="L32" t="s">
        <v>39</v>
      </c>
      <c r="M32" t="s">
        <v>40</v>
      </c>
      <c r="N32">
        <f>148794.7+117051</f>
        <v>265845.7</v>
      </c>
      <c r="P32">
        <f>N32-N33</f>
        <v>80376.7</v>
      </c>
    </row>
    <row r="33" spans="5:14">
      <c r="E33" t="s">
        <v>41</v>
      </c>
      <c r="F33">
        <v>7644.08</v>
      </c>
      <c r="G33">
        <v>82.1</v>
      </c>
      <c r="H33">
        <f t="shared" si="1"/>
        <v>627578.968</v>
      </c>
      <c r="M33" t="s">
        <v>42</v>
      </c>
      <c r="N33" s="1">
        <f>146139.7+39329.3</f>
        <v>185469</v>
      </c>
    </row>
    <row r="34" spans="5:8">
      <c r="E34" t="s">
        <v>43</v>
      </c>
      <c r="F34">
        <v>1130.3</v>
      </c>
      <c r="G34">
        <v>81.23</v>
      </c>
      <c r="H34">
        <f t="shared" si="1"/>
        <v>91814.269</v>
      </c>
    </row>
    <row r="35" spans="5:8">
      <c r="E35" t="s">
        <v>44</v>
      </c>
      <c r="F35">
        <v>405.4</v>
      </c>
      <c r="G35">
        <v>81.2</v>
      </c>
      <c r="H35">
        <f t="shared" si="1"/>
        <v>32918.48</v>
      </c>
    </row>
    <row r="36" spans="5:8">
      <c r="E36" t="s">
        <v>45</v>
      </c>
      <c r="F36">
        <v>686.6</v>
      </c>
      <c r="G36">
        <v>82</v>
      </c>
      <c r="H36">
        <f t="shared" si="1"/>
        <v>56301.2</v>
      </c>
    </row>
    <row r="37" spans="5:8">
      <c r="E37" t="s">
        <v>46</v>
      </c>
      <c r="F37">
        <v>507</v>
      </c>
      <c r="G37">
        <v>82.5</v>
      </c>
      <c r="H37">
        <f t="shared" si="1"/>
        <v>41827.5</v>
      </c>
    </row>
    <row r="38" spans="5:8">
      <c r="E38" t="s">
        <v>47</v>
      </c>
      <c r="F38">
        <v>5395.61</v>
      </c>
      <c r="G38">
        <v>81.5</v>
      </c>
      <c r="H38">
        <f t="shared" si="1"/>
        <v>439742.215</v>
      </c>
    </row>
    <row r="39" spans="8:8">
      <c r="H39">
        <f t="shared" si="1"/>
        <v>0</v>
      </c>
    </row>
    <row r="40" spans="5:8">
      <c r="E40" t="s">
        <v>48</v>
      </c>
      <c r="F40">
        <v>2582</v>
      </c>
      <c r="G40">
        <v>79.9</v>
      </c>
      <c r="H40">
        <f t="shared" si="1"/>
        <v>206301.8</v>
      </c>
    </row>
    <row r="42" spans="6:10">
      <c r="F42">
        <f>SUM(F21:F41)</f>
        <v>84093.97</v>
      </c>
      <c r="H42">
        <f>SUM(H21:H41)</f>
        <v>6815347.536</v>
      </c>
      <c r="J42">
        <f>H42/F42</f>
        <v>81.0444260866742</v>
      </c>
    </row>
    <row r="44" spans="10:10">
      <c r="J44">
        <f>J42-81.5</f>
        <v>-0.455573913325765</v>
      </c>
    </row>
    <row r="45" spans="10:10">
      <c r="J45">
        <f>J44*84000</f>
        <v>-38268.2087193642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土方清单</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招采中心2</cp:lastModifiedBy>
  <dcterms:created xsi:type="dcterms:W3CDTF">2021-06-17T13:48:00Z</dcterms:created>
  <dcterms:modified xsi:type="dcterms:W3CDTF">2025-05-27T03:25:07Z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810BC14C6F744BA4810CCF84BC215507_13</vt:lpwstr>
  </property>
  <property fmtid="{D5CDD505-2E9C-101B-9397-08002B2CF9AE}" pid="3" name="KSOProductBuildVer">
    <vt:lpwstr>2052-12.1.0.21171</vt:lpwstr>
  </property>
</Properties>
</file>