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08" activeTab="2"/>
  </bookViews>
  <sheets>
    <sheet name="汇总表" sheetId="11" r:id="rId1"/>
    <sheet name="招标清单（水资源中心、双氧水罐池、地泵）" sheetId="10" r:id="rId2"/>
    <sheet name="招标清单 (综合楼、门卫室)" sheetId="12" r:id="rId3"/>
  </sheets>
  <definedNames>
    <definedName name="_xlnm.Print_Titles" localSheetId="1">'招标清单（水资源中心、双氧水罐池、地泵）'!$1:$4</definedName>
    <definedName name="_xlnm.Print_Area" localSheetId="1">'招标清单（水资源中心、双氧水罐池、地泵）'!$A$1:$P$69</definedName>
    <definedName name="_xlnm._FilterDatabase" localSheetId="1" hidden="1">'招标清单（水资源中心、双氧水罐池、地泵）'!$A$1:$P$50</definedName>
    <definedName name="_xlnm.Print_Titles" localSheetId="2">'招标清单 (综合楼、门卫室)'!$1:$4</definedName>
    <definedName name="_xlnm.Print_Area" localSheetId="2">'招标清单 (综合楼、门卫室)'!$A$1:$N$76</definedName>
    <definedName name="_xlnm._FilterDatabase" localSheetId="2" hidden="1">'招标清单 (综合楼、门卫室)'!$A$1:$N$57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<sst xmlns="http://schemas.openxmlformats.org/spreadsheetml/2006/main" count="645" uniqueCount="287">
  <si>
    <t>南京现代表面处理科技产业中心项目B地块建设项目-砼及装饰装修工程汇总表</t>
  </si>
  <si>
    <t>序号</t>
  </si>
  <si>
    <t>名称</t>
  </si>
  <si>
    <t>建筑面积
（m2）</t>
  </si>
  <si>
    <t>水资源中心（元）</t>
  </si>
  <si>
    <t>综合楼
（元）</t>
  </si>
  <si>
    <t>本工程不含税合价
（元）</t>
  </si>
  <si>
    <t>本工程不含税单方造价
（元/m2）</t>
  </si>
  <si>
    <t>备注</t>
  </si>
  <si>
    <t>砼及装饰装修工程</t>
  </si>
  <si>
    <t>一</t>
  </si>
  <si>
    <t>不含税工程合价（1+2+...8）</t>
  </si>
  <si>
    <t>二</t>
  </si>
  <si>
    <r>
      <rPr>
        <b/>
        <sz val="11"/>
        <rFont val="??"/>
        <charset val="134"/>
        <scheme val="minor"/>
      </rPr>
      <t>税金(含税</t>
    </r>
    <r>
      <rPr>
        <b/>
        <u/>
        <sz val="11"/>
        <rFont val="??"/>
        <charset val="134"/>
        <scheme val="minor"/>
      </rPr>
      <t xml:space="preserve">      %</t>
    </r>
    <r>
      <rPr>
        <b/>
        <sz val="11"/>
        <rFont val="??"/>
        <charset val="134"/>
        <scheme val="minor"/>
      </rPr>
      <t>)</t>
    </r>
  </si>
  <si>
    <t>税率按国家政策执行，造价随之调整</t>
  </si>
  <si>
    <t>三</t>
  </si>
  <si>
    <t>含税合计（一+二）</t>
  </si>
  <si>
    <t>南京现代表面处理科技产业中心项目B地块-砼及装饰装修工程招标清单（水资源中心、双氧水罐池、地泵）</t>
  </si>
  <si>
    <t>工程名称：南京现代表面处理科技产业中心项目B地块</t>
  </si>
  <si>
    <t>承包内容</t>
  </si>
  <si>
    <t>计量规则</t>
  </si>
  <si>
    <t>计量
单位</t>
  </si>
  <si>
    <t>水资源中心南侧工程量（地下）</t>
  </si>
  <si>
    <t>水资源中心南侧工程量（地上）</t>
  </si>
  <si>
    <t>水资源中心北侧工程量</t>
  </si>
  <si>
    <t>地磅工程量</t>
  </si>
  <si>
    <t>总工程量A</t>
  </si>
  <si>
    <t>人工费B
（元）</t>
  </si>
  <si>
    <t>主材费C
（元）</t>
  </si>
  <si>
    <t>除主材、人工费、税金以外的其他费用D
（元）</t>
  </si>
  <si>
    <t>不含税
综合单价E=A+B+C+D
（元）</t>
  </si>
  <si>
    <t>不含税
综合合价F=A*E
（元）</t>
  </si>
  <si>
    <t>混凝土工程</t>
  </si>
  <si>
    <t>1.1.1</t>
  </si>
  <si>
    <t>混凝土工程劳务费</t>
  </si>
  <si>
    <t>按施工图纸、交楼标准、图纸会审、招标答疑、施工方案、现行相关规范、政府相关要求，包含且不限于以下内容：
1.浇筑、养护用工：包含所有现浇混凝土构件浇捣，包括但不限于垫层、基础、柱、墙、梁、板、管沟、楼梯、柱帽、水渠、水沟、池内斜板、二次保护墙、女儿墙、栏板、飘板、雨棚、腰线、反砍、设备基础（含二次灌浆）及二次结构（指构造柱、圈梁、过梁、窗台压顶等二次构件）等，（不含水资源中心北侧首层地坪砼浇捣）；
2.包盖塑料薄膜养护、喷淋养护（如采用喷淋养护甲方提供水源接驳口）、包暴雨天气的薄膜覆盖、框架柱的覆膜养护；
3.包打凿/清理后浇带，施工缝凿毛处理等；
4.包含桩头清理、抽水、清泥、塌方处理等。
5.包砼墙体凿除模板拼缝、凸出物、修补蜂窝、麻面，清理干净)。
6.包钢筋混凝土板面,凿平模板的漏浆拼缝并清理干净。
7.包钢筋混凝土结构完成面、原浆随打随抹平、表面清理干净等</t>
  </si>
  <si>
    <t>工程量计算规则执行《2014江苏省建筑与装饰工程计价定额》，以体积计算</t>
  </si>
  <si>
    <t>m3</t>
  </si>
  <si>
    <t>/</t>
  </si>
  <si>
    <t>1.1.2</t>
  </si>
  <si>
    <t>桩芯砼浇捣</t>
  </si>
  <si>
    <t>1.按施工图纸及甲方施工方案要求
2.包含桩芯清理，吊沙袋、混凝土浇捣等工序。</t>
  </si>
  <si>
    <t>按实际浇筑个数计算</t>
  </si>
  <si>
    <t>个</t>
  </si>
  <si>
    <t>砌筑工程</t>
  </si>
  <si>
    <t>砖胎膜砌筑劳务费</t>
  </si>
  <si>
    <t>按施工图纸、交楼标准、图纸会审、招标答疑、施工方案、现行相关规范、政府相关要求，包含且不限于以下内容：
1.含人工机械清理整平场地（挖及填），锚杆/桩头砼打凿；
2.含木枋等对砖模的加固、支撑；
3.施工方案：按甲方的施工方案执行。</t>
  </si>
  <si>
    <t>工程量计算规则执行《2014江苏省建筑与装饰工程计价定额》</t>
  </si>
  <si>
    <t>2.1.1</t>
  </si>
  <si>
    <t>蒸压加气混凝土砌块（200mm）</t>
  </si>
  <si>
    <t>2.1.2</t>
  </si>
  <si>
    <t>蒸压加气混凝土砌块（300）</t>
  </si>
  <si>
    <t>2.1.3</t>
  </si>
  <si>
    <t>蒸压加气混凝土砌块（400）</t>
  </si>
  <si>
    <t>2.1.4</t>
  </si>
  <si>
    <t>水泥砖（100mm）</t>
  </si>
  <si>
    <t>2.1.5</t>
  </si>
  <si>
    <t>水泥砖（120mm）</t>
  </si>
  <si>
    <t>2.1.6</t>
  </si>
  <si>
    <t>水泥砖（200mm）</t>
  </si>
  <si>
    <t>2.1.7</t>
  </si>
  <si>
    <t>砖胎膜抹灰劳务费</t>
  </si>
  <si>
    <t>按施工图纸、交楼标准、图纸会审、招标答疑、施工方案、现行相关规范、政府相关要求，包含且不限于以下内容：
1.基层清理、扫毛、抹灰、养护。</t>
  </si>
  <si>
    <t>m2</t>
  </si>
  <si>
    <t>砼墙体螺杆洞修补（一次性止水螺杆，包含水池壁板、外围结构边梁、外围剪力墙、柱、二次结构等涉及防渗漏部位的螺杆洞）</t>
  </si>
  <si>
    <r>
      <rPr>
        <sz val="11"/>
        <rFont val="宋体"/>
        <charset val="134"/>
      </rPr>
      <t>1、螺杆由木工班拆模时负责一次性拆除完成
2、墙两侧打凿深度20mm喇叭孔，采用聚合物水泥砂浆填塞封堵密实，并与结构面平齐，最后涂刷聚合物水泥基防水涂料</t>
    </r>
    <r>
      <rPr>
        <b/>
        <sz val="11"/>
        <rFont val="宋体"/>
        <charset val="134"/>
      </rPr>
      <t>（砂浆甲供，防水材料乙供）</t>
    </r>
    <r>
      <rPr>
        <sz val="11"/>
        <rFont val="宋体"/>
        <charset val="134"/>
      </rPr>
      <t xml:space="preserve">
3、具体要求按招标图纸及甲方施工方案完成。</t>
    </r>
  </si>
  <si>
    <t>按实际完成模板面积计算</t>
  </si>
  <si>
    <t>剪力墙穿墙螺杆孔洞修补（对拉螺杆）</t>
  </si>
  <si>
    <r>
      <rPr>
        <sz val="11"/>
        <rFont val="宋体"/>
        <charset val="134"/>
      </rPr>
      <t>1、孔内注入泡沫填缝剂，墙两侧打凿深度20mm喇叭孔，采用聚合物水泥砂浆填塞封堵密实，并与结构面平齐</t>
    </r>
    <r>
      <rPr>
        <b/>
        <sz val="11"/>
        <rFont val="宋体"/>
        <charset val="134"/>
      </rPr>
      <t>（砂浆甲供）。</t>
    </r>
    <r>
      <rPr>
        <sz val="11"/>
        <rFont val="宋体"/>
        <charset val="134"/>
      </rPr>
      <t xml:space="preserve">
2、具体要求按招标图纸及甲方施工方案完成。</t>
    </r>
  </si>
  <si>
    <t>砌体工程劳务费</t>
  </si>
  <si>
    <t>按施工图纸、交楼标准、图纸会审、招标答疑、施工方案、现行相关规范、政府相关要求，包含且不限于以下内容：
1.湿砖、上料、砌砖、勾缝、顶砖、留槽留洞(包括图纸内容及与其他专业配合的预留槽/洞)、门窗的收口补缝、现场预制过梁、门窗固定点、搭拆砌筑架体（乙方负责搭设部分）、落地灰清扫、水泥袋回收、堆码、维护及场内运输等；
2.含各种零星泥水收口、补缝。含拉墙筋（不含拉结筋植筋）。包底层清理、堵洞。包电梯门边砌砖和砂浆封堵。包消防通风等所有预留洞边封堵及收口。包外架连墙杆洞口封堵收口。
3.砌块切割采用专用切割机械完成，不得现场随便乱砍而成；
4.所有楼层层高＞6.5米搭设室内双排架及移动操作架（甲方另行搭设），楼层层高≤6.5米移动操作架由分包自理，产生的人工降效不另计价，已包含在此清单价款中。</t>
  </si>
  <si>
    <t>2.4.1</t>
  </si>
  <si>
    <t>蒸压加气混凝土砌块（100厚）</t>
  </si>
  <si>
    <t>2.4.2</t>
  </si>
  <si>
    <t>蒸压加气混凝土砌块（200厚）</t>
  </si>
  <si>
    <t>2.4.3</t>
  </si>
  <si>
    <t>水泥砖、灰砂砖（60厚）</t>
  </si>
  <si>
    <t>屋面女儿墙</t>
  </si>
  <si>
    <t>2.4.4</t>
  </si>
  <si>
    <t>水泥砖、灰砂砖（100厚）</t>
  </si>
  <si>
    <t>2.4.5</t>
  </si>
  <si>
    <t>水泥砖、灰砂砖（200厚）</t>
  </si>
  <si>
    <t>抹灰工程</t>
  </si>
  <si>
    <t>内抹灰劳务费（不分厚度、两遍成活）</t>
  </si>
  <si>
    <t>按施工图纸、交楼标准、图纸会审、招标答疑、施工方案、现行相关规范、政府相关要求，包含且不限于以下内容：
1.基层清理、墙面修补、打磨、堵洞、刷专用界面处理剂、上料、挂网、甩毛、勾缝、抹灰、洞口收口、养护、外架连墙杆洞口、工字钢封堵收口、各种零星泥水收口。
2.所有楼层层高＞6.5米搭设室内双排架及移动操作架（甲方另行搭设），楼层层高≤6.5米移动操作架由分包自理，产生的人工降效不另计价，已包含在此清单价款中。</t>
  </si>
  <si>
    <t>1、含踢脚线抹灰；
2、围堰反坎、栏板反坎、检修井及其它洞口反坎等零星工程抹灰均按此单价执行。</t>
  </si>
  <si>
    <t>外抹灰劳务费（不分厚度）</t>
  </si>
  <si>
    <t>按施工图纸、交楼标准、图纸会审、招标答疑、施工方案、现行相关规范、政府相关要求，包含且不限于以下内容：
1.基层清理、墙面修补、刷专用界面处理剂、上料、、洒水湿润、挂网/压网、甩毛、勾缝、打点、抹灰找平、洞口收口、养护、外架连墙杆洞口封堵收口、工字钢洞口封堵收口、各种零星泥水收口。</t>
  </si>
  <si>
    <t>包含以下抹灰层：
1、5厚干粉类聚合物水泥防水砂浆（中间压入一层耐碱玻纤网格布）；
2、15厚1:3外墙专用防水砂浆分层抹灰</t>
  </si>
  <si>
    <t>屋面女儿墙内侧抹灰</t>
  </si>
  <si>
    <t>按施工图纸、交楼标准、图纸会审、招标答疑、施工方案、现行相关规范、政府相关要求，包含且不限于以下内容：
1.基层清理、墙面修补、刷专用界面处理剂、上料、挂网、甩毛、勾缝、打点、抹灰、洞口收口、养护、各种零星泥水收口。</t>
  </si>
  <si>
    <t>水沟、水槽、集水坑、电梯井侧面抹灰（不分厚度、两遍成活）</t>
  </si>
  <si>
    <t>内墙贴面砖劳务费</t>
  </si>
  <si>
    <t>按施工图纸、交楼标准、图纸会审、招标答疑、施工方案、现行相关规范、政府相关要求，包含且不限于以下内容：
1.选料、切割瓷片、贴面砖、擦缝、清洁表面
2.养护及成品保护</t>
  </si>
  <si>
    <t>外墙面砖劳务费</t>
  </si>
  <si>
    <t>按施工图纸、交楼标准、图纸会审、招标答疑、施工方案、现行相关规范、政府相关要求，包含且不限于以下内容：
1.选料、刷素水泥浆一遍、切割瓷片、贴面砖、擦(勾)缝、清洁面层
2.包20mm宽灰色高弹性耐候胶分隔缝（耐候胶甲供）
3.养护及成品保护</t>
  </si>
  <si>
    <t>地下室防水保护层（地下室侧壁）</t>
  </si>
  <si>
    <t>按施工图纸、交楼标准、图纸会审、招标答疑、施工方案、现行相关规范、政府相关要求，包含且不限于以下内容：
1.地下室挤塑聚苯乙烯防水保护层
2.建筑胶粘贴</t>
  </si>
  <si>
    <t>楼地面工程</t>
  </si>
  <si>
    <t>混凝土地面（首层室内地坪）</t>
  </si>
  <si>
    <t>按施工图纸、交楼标准、图纸会审、招标答疑、施工方案、现行相关规范、政府相关要求，包含且不限于以下内容：
1.基层清理、泛水圆角、基层处理、分（切）缝、灌（填）缝、压光等工序
2.养护及成品保护</t>
  </si>
  <si>
    <t>首层室内地坪垫层砼浇捣</t>
  </si>
  <si>
    <t>按施工图纸、交楼标准、图纸会审、招标答疑、施工方案、现行相关规范、政府相关要求，包含且不限于以下内容：
1.回填土打夯、基层清理、基层处理、砼浇捣。
2.养护及成品保护。</t>
  </si>
  <si>
    <t>水泥砂浆找平层/找坡层
（不分厚度）</t>
  </si>
  <si>
    <t>按施工图纸、交楼标准、图纸会审、招标答疑、施工方案、现行相关规范、政府相关要求，包含且不限于以下内容：
1.基层清理、泛水圆角、刷基层处理剂、找平等工序
2.养护及成品保护</t>
  </si>
  <si>
    <t>水泥砂浆楼面
（不分厚度）</t>
  </si>
  <si>
    <t>按施工图纸、交楼标准、图纸会审、招标答疑、施工方案、现行相关规范、政府相关要求，包含且不限于以下内容：
1.基层清理、泛水圆角、找平、刷基层处理剂、压光等工序
2.养护及成品保护</t>
  </si>
  <si>
    <t>水沟、水槽、集水坑、电梯井地面砂浆找平（不分厚度）</t>
  </si>
  <si>
    <t>按施工图纸、交楼标准、图纸会审、招标答疑、施工方案、现行相关规范、政府相关要求，包含且不限于以下内容：
1.基层清理、泛水圆角、找平、压光、刷基层处理剂、压光等工序
2.养护及成品保护</t>
  </si>
  <si>
    <t>面砖楼面</t>
  </si>
  <si>
    <t>按施工图纸、交楼标准、图纸会审、招标答疑、施工方案、现行相关规范、政府相关要求，包含且不限于以下内容：
1.包基层清理、基层处理、结合层、切割贴面砖、擦(勾)缝、清洁面层等工序；
2.养护及成品保护。</t>
  </si>
  <si>
    <t>块料踢脚线</t>
  </si>
  <si>
    <t>按施工图纸、交楼标准、图纸会审、招标答疑、施工方案、现行相关规范、政府相关要求，包含且不限于以下内容：
1.基层清理、基层处理、结合层、切割贴面砖、擦(勾)缝、清洁面层；
2.养护及成品保护。</t>
  </si>
  <si>
    <t>楼梯步级</t>
  </si>
  <si>
    <t>按施工图纸、交楼标准、图纸会审、招标答疑、施工方案、现行相关规范、政府相关要求，包含且不限于以下内容：
1.基层清理、泛水圆角、找平、刷基层处理剂、压光等工序；
2.含楼梯间挡水线（水泥砂浆或贴块料）；
3.含楼梯防滑条（瓷砖防滑条）。</t>
  </si>
  <si>
    <t>按踏步级数计算（休息平台按两级计算）</t>
  </si>
  <si>
    <t>级</t>
  </si>
  <si>
    <t>屋面工程</t>
  </si>
  <si>
    <t>5.1</t>
  </si>
  <si>
    <t>细石混凝土屋面找平层（上人/不上人)
（不分厚度）</t>
  </si>
  <si>
    <t>按施工图纸、交楼标准、图纸会审、招标答疑、施工方案、现行相关规范、政府相关要求，包含且不限于以下内容：
1.基层清理、泛水圆角、砼浇捣、找平、找坡等工序；
2.养护及成品保护。</t>
  </si>
  <si>
    <t>5.2</t>
  </si>
  <si>
    <t>钢丝网铺设（上人)</t>
  </si>
  <si>
    <t>按施工图纸、交楼标准、图纸会审、招标答疑、施工方案、现行相关规范、政府相关要求，包含且不限于以下内容：
1.铺设钢丝网片。
2.养护及成品保护。</t>
  </si>
  <si>
    <t>5.3</t>
  </si>
  <si>
    <t>细石混凝土屋面保护层 （上人/不上人)
（不分厚度，有分隔缝）</t>
  </si>
  <si>
    <t>按施工图纸、交楼标准、图纸会审、招标答疑、施工方案、现行相关规范、政府相关要求，包含且不限于以下内容：
1.基层清理、泛水圆角、基层处理、分（切）缝、嵌缝、隔离层、铺保温隔热板、压光等（除防水防腐、找平层外）所有工序
2.养护及成品保护</t>
  </si>
  <si>
    <t>5.4</t>
  </si>
  <si>
    <t>细石混凝土屋面-地下室覆土顶板 
（不分厚度，有分隔缝）</t>
  </si>
  <si>
    <t>按施工图纸、交楼标准、图纸会审、招标答疑、施工方案、现行相关规范、政府相关要求，包含且不限于以下内容：
1.基层清理、泛水圆角、基层处理、分（切）缝、嵌缝、滤水层、隔离层、铺排水板、压光等（除防水防腐、找平层）所有工序
2.养护及成品保护</t>
  </si>
  <si>
    <t>5.5</t>
  </si>
  <si>
    <t>细石混凝土屋面-地下室无覆土顶板 
（不分厚度，有分隔缝）</t>
  </si>
  <si>
    <t>按施工图纸、交楼标准、图纸会审、招标答疑、施工方案、现行相关规范、政府相关要求，包含且不限于以下内容：
1.基层清理、泛水圆角、基层处理、分（切）缝、嵌缝、、隔离层、压光和压纹等（除防水防腐）所有工序
2.养护及成品保护</t>
  </si>
  <si>
    <t>油漆、涂料工程</t>
  </si>
  <si>
    <t>内墙面涂料油漆
（外墙涂料+外墙腻子）</t>
  </si>
  <si>
    <r>
      <rPr>
        <sz val="11"/>
        <rFont val="宋体"/>
        <charset val="134"/>
      </rPr>
      <t>按施工图纸、交楼标准、图纸会审、招标答疑、施工方案、现行相关规范、政府相关要求，包含且不限于以下内容：
1.</t>
    </r>
    <r>
      <rPr>
        <b/>
        <sz val="11"/>
        <rFont val="宋体"/>
        <charset val="134"/>
      </rPr>
      <t>包工包料</t>
    </r>
    <r>
      <rPr>
        <sz val="11"/>
        <rFont val="宋体"/>
        <charset val="134"/>
      </rPr>
      <t>；
2.封底底漆一道,干燥后刷白色外墙无机涂料两遍；
3.满刮外墙腻子两道(共2mm厚),砂纸磨平；
4.包底层清理、打磨、堵洞；
5.品牌要求：采用符合国家标准的工程材料，同时满足甲方要求；
6.所有楼层层高＞6.5米搭设室内双排架及移动操作架（甲方另行搭设），楼层层高≤6.5米移动操作架由分包自理，产生的人工降效不另计价，已包含在此清单价款中。</t>
    </r>
  </si>
  <si>
    <t>天棚面涂料油漆
（外墙涂料+外墙腻子）</t>
  </si>
  <si>
    <r>
      <rPr>
        <sz val="11"/>
        <rFont val="宋体"/>
        <charset val="134"/>
      </rPr>
      <t>按施工图纸、交楼标准、图纸会审、招标答疑、施工方案、现行相关规范、政府相关要求，包含且不限于以下内容：
1.</t>
    </r>
    <r>
      <rPr>
        <b/>
        <sz val="11"/>
        <rFont val="宋体"/>
        <charset val="134"/>
      </rPr>
      <t>包工包料</t>
    </r>
    <r>
      <rPr>
        <sz val="11"/>
        <rFont val="宋体"/>
        <charset val="134"/>
      </rPr>
      <t>；
2.封底底漆一道,干燥后刷白色外墙无机涂料两遍；
3.满刮外墙腻子两道(共2mm厚),砂纸磨平；
4.包底层清理、打磨、堵洞；
5.品牌要求：采用符合国家标准的工程材料，同时满足甲方要求；
6.所有楼层层高＞6.5米搭设室内双排架及移动操作架（利用模板支撑架），楼层层高≤6.5米移动操作架由分包自理，产生的人工降效不另计价，已包含在此清单价款中。</t>
    </r>
  </si>
  <si>
    <t>墙面腻子
（外墙腻子）</t>
  </si>
  <si>
    <r>
      <rPr>
        <sz val="11"/>
        <rFont val="宋体"/>
        <charset val="134"/>
      </rPr>
      <t>按施工图纸、交楼标准、图纸会审、招标答疑、施工方案、现行相关规范、政府相关要求，包含且不限于以下内容：
1.</t>
    </r>
    <r>
      <rPr>
        <b/>
        <sz val="11"/>
        <rFont val="宋体"/>
        <charset val="134"/>
      </rPr>
      <t>包工包料</t>
    </r>
    <r>
      <rPr>
        <sz val="11"/>
        <rFont val="宋体"/>
        <charset val="134"/>
      </rPr>
      <t>、满刮白色外墙腻子两道(共2mm厚),砂纸磨平；
2.包底层清理、打磨、堵洞；
3.品牌要求：采用符合国家标准的工程材料，同时满足甲方要求；
4.所有楼层层高＞6.5米搭设室内双排架及移动操作架（甲方另行搭设），楼层层高≤6.5米移动操作架由分包自理，产生的人工降效不另计价，已包含在此清单价款中。</t>
    </r>
  </si>
  <si>
    <t>内墙涂料墙裙/踢脚线
（无机涂料+耐水腻子）</t>
  </si>
  <si>
    <r>
      <rPr>
        <sz val="11"/>
        <rFont val="宋体"/>
        <charset val="134"/>
      </rPr>
      <t>按施工图纸、交楼标准、图纸会审、招标答疑、施工方案、现行相关规范、政府相关要求，包含且不限于以下内容：
1.</t>
    </r>
    <r>
      <rPr>
        <b/>
        <sz val="11"/>
        <rFont val="宋体"/>
        <charset val="134"/>
      </rPr>
      <t>包工包料</t>
    </r>
    <r>
      <rPr>
        <sz val="11"/>
        <rFont val="宋体"/>
        <charset val="134"/>
      </rPr>
      <t xml:space="preserve">
2.滚涂中灰色无机涂料二道；
3.满刮耐水腻子一道；
4.包底层清理、打磨、堵洞；
5.品牌要求：采用符合国家标准的工程材料，同时满足甲方要求；</t>
    </r>
  </si>
  <si>
    <t>踢脚墙裙</t>
  </si>
  <si>
    <t>其他工程</t>
  </si>
  <si>
    <t>室外坡道</t>
  </si>
  <si>
    <t>按施工图纸、交楼标准、图纸会审、招标答疑、施工方案、现行相关规范、政府相关要求，包含且不限于以下内容：
1.220（120）厚C35砼，原浆压光和压纹；
2.150厚水泥稳定碎石（内掺水泥6%）垫层；
3.150厚级配碎石垫层；
4.素土夯实，压实系数＞0.94；</t>
  </si>
  <si>
    <t>室外台阶</t>
  </si>
  <si>
    <t>按施工图纸、交楼标准、图纸会审、招标答疑、施工方案、现行相关规范、政府相关要求，包含且不限于以下内容：
1.20厚WS-M20水泥砂浆抹面，做防滑槽；
2.80厚C20混凝土，台阶面向外找坡1%；
3.300厚3:7砂石级配垫层，分两步夯实；
4.素土夯实。</t>
  </si>
  <si>
    <t>室外散水</t>
  </si>
  <si>
    <t>按施工图纸、交楼标准、图纸会审、招标答疑、施工方案、现行相关规范、政府相关要求，包含且不限于以下内容：
1.素土夯实、垫层、塑料泡沫条、混凝土散水、切缝、嵌缝；</t>
  </si>
  <si>
    <t>室内/屋面砖砌踏步</t>
  </si>
  <si>
    <t>按施工图纸、交楼标准、图纸会审、招标答疑、施工方案、现行相关规范、政府相关要求，包含且不限于以下内容：
1.砌砖、刮缝；</t>
  </si>
  <si>
    <t>按水平投影面积计算</t>
  </si>
  <si>
    <t>素混凝土填充（测流槽二次浇筑）</t>
  </si>
  <si>
    <t>按施工图纸、交楼标准、图纸会审、招标答疑、施工方案、现行相关规范、政府相关要求，包含且不限于以下内容：
1.素混凝土二次浇筑；</t>
  </si>
  <si>
    <t>按实际完成工程量以立方计算</t>
  </si>
  <si>
    <t>泥斗（含镉污泥浓缩池、含铬泥浓缩池、含镍污泥浓缩池、综合污泥浓缩池二次浇筑）</t>
  </si>
  <si>
    <t>按施工图纸、交楼标准、图纸会审、招标答疑、施工方案、现行相关规范、政府相关要求，包含且不限于以下内容：
1.泥斗混凝土二次浇筑；</t>
  </si>
  <si>
    <t>泡沫混凝土填充(气浮池)</t>
  </si>
  <si>
    <t>按施工图纸、交楼标准、图纸会审、招标答疑、施工方案、现行相关规范、政府相关要求，包含且不限于以下内容：
1.泡沫混凝土填充；</t>
  </si>
  <si>
    <t>临时设施、安全文明施工工程</t>
  </si>
  <si>
    <t>地面硬化（不分厚度）</t>
  </si>
  <si>
    <t>1、包平土，按甲方做法要求，质量必须满足现行质量验收标准。</t>
  </si>
  <si>
    <t>按水平投影面积计算（不含垫层出宽）</t>
  </si>
  <si>
    <t>排架硬化垫层</t>
  </si>
  <si>
    <t>外架排水沟</t>
  </si>
  <si>
    <t>1、按甲方标准化做法施工，包平土、包砌砖、包抹灰，质量必须满足现行质量验收标准。</t>
  </si>
  <si>
    <t>按延长米计算</t>
  </si>
  <si>
    <t>m</t>
  </si>
  <si>
    <t>临时设施混凝土浇捣</t>
  </si>
  <si>
    <t>1、按甲方标准化做法施工，包砼浇捣、包平土，质量必须满足现行质量验收标准。</t>
  </si>
  <si>
    <t>按实际完成工程量以体积计算</t>
  </si>
  <si>
    <t>如塔吊基础、施工电梯基础等</t>
  </si>
  <si>
    <t>不含税小计</t>
  </si>
  <si>
    <t>元</t>
  </si>
  <si>
    <r>
      <rPr>
        <b/>
        <sz val="11"/>
        <rFont val="宋体"/>
        <charset val="134"/>
      </rPr>
      <t>税金（含税</t>
    </r>
    <r>
      <rPr>
        <b/>
        <u/>
        <sz val="11"/>
        <rFont val="宋体"/>
        <charset val="134"/>
      </rPr>
      <t xml:space="preserve">  %）</t>
    </r>
  </si>
  <si>
    <t>含税合计（9+10）</t>
  </si>
  <si>
    <r>
      <rPr>
        <b/>
        <sz val="11"/>
        <rFont val="宋体"/>
        <charset val="134"/>
      </rPr>
      <t>备注：
1、以上价格为含税价，开具票面</t>
    </r>
    <r>
      <rPr>
        <b/>
        <u/>
        <sz val="11"/>
        <rFont val="宋体"/>
        <charset val="134"/>
      </rPr>
      <t xml:space="preserve">    %</t>
    </r>
    <r>
      <rPr>
        <b/>
        <sz val="11"/>
        <rFont val="宋体"/>
        <charset val="134"/>
      </rPr>
      <t>增值税专用发票（税率按国家政策执行，造价随之调整）。
2、本工程混凝土、水泥、砂子、砖、钢筋网片及垫块、抹灰挂网、玻纤网、砂浆、108 胶水、沥青、耐候胶、瓷砖、瓷砖粘结剂、瓷砖胶、填缝剂、金刚砂、挤塑板、保温板、排水板、无纺布材料甲供，除甲供材外其他材料、辅材及工器具由乙方自行提供。
3、若除备注第2点甲供材外仍有新增甲供材料，则结算时相应扣减主材价，即不含税综合单价=人工费B+其他费用D-其他费用D*系数（系数=其他费用D/(人工费B+主材费C））
4、本工程包含水资源中心、双氧水罐池、地磅工程，因双氧水罐暂无施工图纸，结算时做法相同的参考水资源中心合同单价执行，无合适单价的，按合同约定相关条款执行。
5、本次招标清单编制依据：①根据南京现代表面处理科技产业中心项目B地块工程水资源中心、地磅审图通过对应有审图章的全套图纸及甲方未签字确认版《南京项目水厂施工交楼标准（2025.7.16版本）》进行编制；②双氧水罐池暂无施工图纸；
6、其他费用D：包含辅材、机械费、措施费、管理费、利润等除主材、人工费及税金以外的其他所有费用。
7、凡本表所列的“承包内容”作为施工完成内容不尽完善，具体内容按图纸要求；其单价包含为完成该分项工程的所有工序工作，不限于所列内容。
8、本工程装修操作脚手架按项目部签字版“南京现代表面处理科技产业中心项目B地块工程-钢筋绑扎操作架、装饰装修操作架及模板支撑架搭设情况说明”执行，费用包含在相应综合单价内，不另计算。
9、本清单未注明的承包内容，详见合同相应条款。
10、本清单范围不含室外工程。</t>
    </r>
  </si>
  <si>
    <t>南京现代表面处理科技产业中心项目B地块建设项目-砼及装饰装修工程招标清单（综合楼、门卫室）</t>
  </si>
  <si>
    <t>工程名称：南京现代表面处理科技产业中心项目B地块建设项目</t>
  </si>
  <si>
    <t>综合楼工程量(地下室)</t>
  </si>
  <si>
    <t>综合楼工程量(地上)</t>
  </si>
  <si>
    <t>不含税
综合单价E=B+C+D
（元）</t>
  </si>
  <si>
    <t>主体结构</t>
  </si>
  <si>
    <t>混凝土工程劳务费
（综合楼±0.000以下，含人防）</t>
  </si>
  <si>
    <t>按施工图纸、交楼标准、图纸会审、招标答疑、施工方案、现行相关规范、政府相关要求，包含且不限于以下内容：
1.浇筑、养护用工：包含所有现浇混凝土构件浇捣，包括但不限于垫层、基础、柱、墙、门框墙、梁、板、楼梯、汽车坡道、女儿墙、栏板、飘板、雨棚、腰线、反砍、设备基础（含二次灌浆）及二次结构（指构造柱、圈梁、过梁、窗台压顶等二次构件）等；
2.包盖塑料薄膜养护、喷淋养护（如采用喷淋养护甲方提供水源接驳口）、包暴雨天气的薄膜覆盖、框架柱的覆膜养护；
3.包打凿/清理后浇带，施工缝凿毛处理等；
4.包现浇钢筋混凝土楼板原浆随打随抹平，表面清理干净；
5.包含桩头清理、抽水、清泥、塌方处理等。</t>
  </si>
  <si>
    <t>混凝土工程劳务费
（门卫室4、门卫室5±0.000以下）</t>
  </si>
  <si>
    <t>按施工图纸、交楼标准、图纸会审、招标答疑、施工方案、现行相关规范、政府相关要求，包含且不限于以下内容：
1.浇筑、养护用工：含垫层、基础梁、基础柱、承台基础、电梯坑等（不含首层地骨砼浇捣）等；
2.包盖塑料薄膜养护、喷淋养护（如采用喷淋养护甲方提供水源接驳口）、包暴雨天气的薄膜覆盖、框架柱的覆膜养护；
3.含甲方房心土方回填后的人工平整夯实、±10cm内的土方平整，
4.包含抽水、清泥、塌方处理等。</t>
  </si>
  <si>
    <t>按首层建筑面积计算，建筑面积计算规则执行《建筑工程建筑面积计算规范》GB/T50353-2013</t>
  </si>
  <si>
    <t>仅门卫室</t>
  </si>
  <si>
    <t>1.1.3</t>
  </si>
  <si>
    <t>混凝土工程劳务费
（±0.000以上）</t>
  </si>
  <si>
    <t>按施工图纸、交楼标准、图纸会审、招标答疑、施工方案、现行相关规范、政府相关要求，包含且不限于以下内容：
1、浇筑、养护用工：包含所有现浇混凝土构件浇捣，包括但不限于垫层、基础、柱、墙、门框墙、梁、板、楼梯、与PC构件连接的后浇筑部分、汽车坡道、女儿墙、栏板、飘板、雨棚、腰线、反砍、设备基础（含二次灌浆）及二次结构（指构造柱、圈梁、过梁、窗台压顶等二次构件）等；
2.包盖塑料薄膜养护、喷淋养护（如采用喷淋养护甲方提供水源接驳口）、包暴雨天气的薄膜覆盖、框架柱的覆膜养护；
3.包打凿/清理后浇带，薄膜、彩条布、保护施工缝凿毛处理等；
4.包含桩头清理、抽水、清泥、塌方处理等。</t>
  </si>
  <si>
    <t>按施工楼层建筑面积计算（综合楼不含地下室面积），建筑面积计算规则执行《建筑工程建筑面积计算规范》GB/T50353-2013</t>
  </si>
  <si>
    <t>1.1.4</t>
  </si>
  <si>
    <t>蒸压加气混凝土砌块（200厚以内）</t>
  </si>
  <si>
    <t>蒸压加气混凝土砌块（200厚以外，含200厚）</t>
  </si>
  <si>
    <t>水泥砖（200厚以内）</t>
  </si>
  <si>
    <t>水泥砖（200厚以外，含200厚）</t>
  </si>
  <si>
    <t>砼墙体螺杆洞修补（三段式止水螺杆，包含水池壁板、外围结构边梁、外围剪力墙、柱、二次结构等涉及防渗漏部位的螺杆洞）</t>
  </si>
  <si>
    <t>综合楼地下室</t>
  </si>
  <si>
    <t>按施工图纸、交楼标准、图纸会审、招标答疑、施工方案、现行相关规范、政府相关要求，包含且不限于以下内容：
1.湿砖、上料、砌砖、勾缝、顶砖、留槽留洞(包括图纸内容及与其他专业配合的预留槽/洞)、门窗的收口补缝、现场预制过梁、门窗固定点、搭拆砌筑架体（乙方负责搭设部分）、落地灰清扫、水泥袋回收、堆码、维护及场内运输等；
2.含各种零星泥水收口、补缝。含拉墙筋（不含拉结筋植筋），包底层清理、堵洞。包电梯门边砌砖和砂浆封堵。包消防通风等所有预留洞边封堵及收口。包外架连墙杆洞口封堵收口。
3.砌块切割采用专用切割机械完成，不得现场随便乱砍而成；
4.移动操作架由分包自理，产生的人工降效不另计价，已包含在此清单价款中。</t>
  </si>
  <si>
    <t>2.3.1</t>
  </si>
  <si>
    <t>2.3.2</t>
  </si>
  <si>
    <t>2.3.3</t>
  </si>
  <si>
    <t>2.3.4</t>
  </si>
  <si>
    <t>水泥砖、灰砂砖（120厚）</t>
  </si>
  <si>
    <t>2.3.5</t>
  </si>
  <si>
    <t>内墙抹灰劳务费（不分厚度、两遍成活）</t>
  </si>
  <si>
    <t>按施工图纸、交楼标准、图纸会审、招标答疑、施工方案、现行相关规范、政府相关要求，包含且不限于以下内容：
1.基层清理、墙面修补、打磨、堵洞、刷专用界面处理剂、上料、洒水湿润、甩毛、挂网/压网、勾缝、抹灰找平、洞口收口、养护、外架连墙杆洞口、工字钢封堵收口、各种零星泥水收口。
2.移动操作架由分包自理，产生的人工降效不另计价，已包含在此清单价款中。</t>
  </si>
  <si>
    <t>外墙抹灰劳务费（不分厚度）-外保温</t>
  </si>
  <si>
    <t>包含以下抹灰层：
1、6厚聚合物胶粉砂浆抹面，中间压入一层耐碱玻纤网格布；
2、5厚干粉类聚合物水泥防水砂浆；
3、10厚DP M15砂浆（1:3预拌水泥砂浆）找平层</t>
  </si>
  <si>
    <t>外墙抹灰劳务费（不分厚度）-内保温</t>
  </si>
  <si>
    <t xml:space="preserve">包含以下抹灰层：
1、6.6厚干粉类聚合物水泥防水砂浆，中间压入一层耐碱玻纤网格布；
2、10厚DP M15砂浆（1:3预拌水泥砂浆）找平层；
</t>
  </si>
  <si>
    <t>聚合物抗裂砂浆（不分厚度、需压玻纤网）</t>
  </si>
  <si>
    <t xml:space="preserve">按施工图纸、交楼标准、图纸会审、招标答疑、施工方案、现行相关规范、政府相关要求，包含且不限于以下内容：
1.抹灰、中间压入一层耐碱玻纤网格布固定。
</t>
  </si>
  <si>
    <t>综合楼外墙面</t>
  </si>
  <si>
    <t>外墙保温板</t>
  </si>
  <si>
    <t>按施工图纸、交楼标准、图纸会审、招标答疑、施工方案、现行相关规范、政府相关要求，包含且不限于以下内容：
1.保温板专用胶粘剂粘贴、锚固件双向@500梅花状固定(锚固件每平方不应小于4个)。</t>
  </si>
  <si>
    <t>外墙内保温板/外墙外保温板</t>
  </si>
  <si>
    <t>按施工图纸、交楼标准、图纸会审、招标答疑、施工方案、现行相关规范、政府相关要求，包含且不限于以下内容：
1.刷专用界面剂、选料、切割瓷片、专用瓷砖胶黏贴、贴面砖、擦缝、清洁表面
2.养护及成品保护</t>
  </si>
  <si>
    <t>地下室防水保护层</t>
  </si>
  <si>
    <t>综合楼地下室外墙</t>
  </si>
  <si>
    <t>水沟、水槽、集水坑侧面抹灰（不分厚度、两遍成活）</t>
  </si>
  <si>
    <t>吸音墙面</t>
  </si>
  <si>
    <r>
      <rPr>
        <sz val="11"/>
        <rFont val="宋体"/>
        <charset val="134"/>
      </rPr>
      <t>按施工图纸、交楼标准、图纸会审、招标答疑、施工方案、现行相关规范、政府相关要求，包含且不限于以下内容：</t>
    </r>
    <r>
      <rPr>
        <b/>
        <sz val="11"/>
        <rFont val="宋体"/>
        <charset val="134"/>
      </rPr>
      <t>包工包料</t>
    </r>
    <r>
      <rPr>
        <sz val="11"/>
        <rFont val="宋体"/>
        <charset val="134"/>
      </rPr>
      <t xml:space="preserve">
1.钉钢板网二层
2.轻钢龙骨27*60*0.63，中500，中填50厚超细玻璃棉袋，与墙面固定</t>
    </r>
  </si>
  <si>
    <t>细石混凝土找平层/找坡层/保护层
（不分厚度）</t>
  </si>
  <si>
    <t>按施工图纸、交楼标准、图纸会审、招标答疑、施工方案、现行相关规范、政府相关要求，包含且不限于以下内容：
1.基层清理、基层处理、泛水圆角、砼浇捣、找平等工序。
2.养护及成品保护。</t>
  </si>
  <si>
    <t>钢丝网/钢筋网铺设</t>
  </si>
  <si>
    <t>按施工图纸、交楼标准、图纸会审、招标答疑、施工方案、现行相关规范、政府相关要求，包含且不限于以下内容：
1.铺设钢丝网/钢筋网片。
2.养护及成品保护。</t>
  </si>
  <si>
    <t>细石混凝土楼面（有分隔缝）</t>
  </si>
  <si>
    <t>按施工图纸、交楼标准、图纸会审、招标答疑、施工方案、现行相关规范、政府相关要求，包含且不限于以下内容：
1.基层清理、泛水圆角、基层处理、分（切）缝、灌缝、压光等工序
2.养护及成品保护</t>
  </si>
  <si>
    <t>细石混凝土楼面（无分隔缝）</t>
  </si>
  <si>
    <t>按施工图纸、交楼标准、图纸会审、招标答疑、施工方案、现行相关规范、政府相关要求，包含且不限于以下内容：
1.基层清理、泛水圆角、基层处理、压光等工序
2.养护及成品保护</t>
  </si>
  <si>
    <t>空调板面、雨棚板面水泥砂浆找平单价并入此项计算</t>
  </si>
  <si>
    <t>水泥砂浆楼面（含压光）
（不分厚度）</t>
  </si>
  <si>
    <t>4.7</t>
  </si>
  <si>
    <t>水沟、集水坑地面砂浆找平（不分厚度）</t>
  </si>
  <si>
    <t>4.8</t>
  </si>
  <si>
    <t>金刚砂细石混凝土地面
（不分厚度）</t>
  </si>
  <si>
    <t>按施工图纸、交楼标准、图纸会审、招标答疑、施工方案、现行相关规范、政府相关要求，包含且不限于以下内容：
1.基层清理、泛水圆角、基层处理、保护层、分（切）缝、灌缝、压光等工序；
2.面撒金刚砂压光（金刚砂每平方5KG用量）；
3.养护及成品保护。</t>
  </si>
  <si>
    <t>综合楼地下车库</t>
  </si>
  <si>
    <t>4.9</t>
  </si>
  <si>
    <t>按施工图纸、交楼标准、图纸会审、招标答疑、施工方案、现行相关规范、政府相关要求，包含且不限于以下内容：
1.基层清理、基层处理、水泥砂浆结合层/瓷砖胶粘结、切割贴面砖、擦(勾)缝、清洁面层；
2.养护及成品保护。</t>
  </si>
  <si>
    <t>4.10</t>
  </si>
  <si>
    <t>陶粒混凝土回填垫层</t>
  </si>
  <si>
    <t>按施工图纸、交楼标准、图纸会审、招标答疑、施工方案、现行相关规范、政府相关要求，包含且不限于以下内容：
1.超轻陶粒混凝土回填、找平；
2.养护及成品保护。</t>
  </si>
  <si>
    <t>4.11</t>
  </si>
  <si>
    <t>4.12</t>
  </si>
  <si>
    <t>水泥砂浆踢脚线</t>
  </si>
  <si>
    <t>按施工图纸、交楼标准、图纸会审、招标答疑、施工方案、现行相关规范、政府相关要求，包含且不限于以下内容：
1.基层清理、基层处理、抹灰、收口等；
2.养护及成品保护。</t>
  </si>
  <si>
    <t>4.13</t>
  </si>
  <si>
    <t>按施工图纸、交楼标准、图纸会审、招标答疑、施工方案、现行相关规范、政府相关要求，包含且不限于以下内容：
1.包基层清理、基层处理、结合层、切割贴面砖、擦(勾)缝、清洁面层等工序；
2.含楼梯间挡水线（水泥砂浆或贴块料）；
3.含楼梯防滑条。</t>
  </si>
  <si>
    <t>4.14</t>
  </si>
  <si>
    <t>20厚II型石墨EPS板</t>
  </si>
  <si>
    <t>按施工图纸、交楼标准、图纸会审、招标答疑、施工方案、现行相关规范、政府相关要求，包含且不限于以下内容：
1.基层清理、铺设EPS板等；
2.成品保护。</t>
  </si>
  <si>
    <t>4.15</t>
  </si>
  <si>
    <t>25厚干式模块垫层</t>
  </si>
  <si>
    <t>按施工图纸、交楼标准、图纸会审、招标答疑、施工方案、现行相关规范、政府相关要求，包含且不限于以下内容：
1.基层清理、干式模块垫层等；
2.成品保护。</t>
  </si>
  <si>
    <t>4.16</t>
  </si>
  <si>
    <t>20厚自平干式模块找平</t>
  </si>
  <si>
    <t>按施工图纸、交楼标准、图纸会审、招标答疑、施工方案、现行相关规范、政府相关要求，包含且不限于以下内容：
1.基层清理、自平干式模块找平等；
2.成品保护。</t>
  </si>
  <si>
    <t>细石混凝土屋面找平层/找坡层
（不分厚度）</t>
  </si>
  <si>
    <t>按施工图纸、交楼标准、图纸会审、招标答疑、施工方案、现行相关规范、政府相关要求，包含且不限于以下内容：
1.基层清理、泛水圆角、砼浇捣、找平等工序；
2.养护及成品保护。</t>
  </si>
  <si>
    <t>综合楼上人屋面/不上人屋面/地下室顶板</t>
  </si>
  <si>
    <t>钢丝网铺设，钢筋网绑扎</t>
  </si>
  <si>
    <t>综合楼上人屋面</t>
  </si>
  <si>
    <t>细石混凝土屋面
（不分厚度，有分隔缝）</t>
  </si>
  <si>
    <r>
      <rPr>
        <sz val="11"/>
        <rFont val="宋体"/>
        <charset val="134"/>
      </rPr>
      <t>内墙面涂料油漆</t>
    </r>
    <r>
      <rPr>
        <b/>
        <sz val="11"/>
        <rFont val="宋体"/>
        <charset val="134"/>
      </rPr>
      <t>【包工包料】</t>
    </r>
    <r>
      <rPr>
        <sz val="11"/>
        <rFont val="宋体"/>
        <charset val="134"/>
      </rPr>
      <t xml:space="preserve">
（外墙涂料+耐水腻子）</t>
    </r>
  </si>
  <si>
    <t>按施工图纸、交楼标准、图纸会审、招标答疑、施工方案、现行相关规范、政府相关要求，包含且不限于以下内容：
1.喷或滚刷底漆一道，干燥后刷白色外墙涂料二遍；
2.满刮3厚耐水腻子分遍找平，砂纸磨平；
3.包底层清理、打磨、堵洞；
4.品牌要求：采用符合国家标准的工程材料，同时满足甲方要求；
5.移动操作架由分包自理，产生的人工降效不另计价，已包含在此清单价款中。</t>
  </si>
  <si>
    <r>
      <rPr>
        <sz val="11"/>
        <rFont val="宋体"/>
        <charset val="134"/>
      </rPr>
      <t>天棚涂料油漆</t>
    </r>
    <r>
      <rPr>
        <b/>
        <sz val="11"/>
        <rFont val="宋体"/>
        <charset val="134"/>
      </rPr>
      <t>【包工包料】</t>
    </r>
    <r>
      <rPr>
        <sz val="11"/>
        <rFont val="宋体"/>
        <charset val="134"/>
      </rPr>
      <t xml:space="preserve">
（外墙涂料+耐水腻子）</t>
    </r>
  </si>
  <si>
    <r>
      <rPr>
        <sz val="11"/>
        <rFont val="宋体"/>
        <charset val="134"/>
      </rPr>
      <t>天棚面腻子</t>
    </r>
    <r>
      <rPr>
        <b/>
        <sz val="11"/>
        <rFont val="宋体"/>
        <charset val="134"/>
      </rPr>
      <t>【包工包料】</t>
    </r>
    <r>
      <rPr>
        <sz val="11"/>
        <rFont val="宋体"/>
        <charset val="134"/>
      </rPr>
      <t xml:space="preserve">
（耐水腻子）</t>
    </r>
  </si>
  <si>
    <t>按施工图纸、交楼标准、图纸会审、招标答疑、施工方案、现行相关规范、政府相关要求，包含且不限于以下内容：
1.满刮3厚耐水腻子分遍找平；
2.包底层清理、打磨、堵洞；
3.品牌要求：采用符合国家标准的工程材料，同时满足甲方要求；
4.移动操作架由分包自理，产生的人工降效不另计价，已包含在此清单价款中。</t>
  </si>
  <si>
    <r>
      <rPr>
        <sz val="11"/>
        <rFont val="宋体"/>
        <charset val="134"/>
      </rPr>
      <t>涂料外墙</t>
    </r>
    <r>
      <rPr>
        <b/>
        <sz val="11"/>
        <rFont val="宋体"/>
        <charset val="134"/>
      </rPr>
      <t>【包工包料】</t>
    </r>
    <r>
      <rPr>
        <sz val="11"/>
        <rFont val="宋体"/>
        <charset val="134"/>
      </rPr>
      <t xml:space="preserve">
（真石漆+刮腻子）</t>
    </r>
  </si>
  <si>
    <r>
      <rPr>
        <sz val="11"/>
        <rFont val="宋体"/>
        <charset val="134"/>
      </rPr>
      <t>按施工图纸、交楼标准、图纸会审、招标答疑、施工方案、现行相关规范、政府相关要求，包含且不限于以下内容：
1.表面清理干净，辊涂罩面漆；
2.喷涂高级真石漆或外墙涂料二道；（材质选样定）
3.底漆干实后弹线，定分割缝（分割缝定位详见立面图）；
4.辊涂抗碱封闭底漆一道；
（第1-4步可根据涂料产品的施工要求进行调整）
5.满刮外墙专用腻子（R型）两道，分遍打磨（砂纸或打磨机打磨平整）；
6.包含做耐候胶分隔缝</t>
    </r>
    <r>
      <rPr>
        <b/>
        <sz val="11"/>
        <rFont val="宋体"/>
        <charset val="134"/>
      </rPr>
      <t>（耐候胶材料甲供）</t>
    </r>
    <r>
      <rPr>
        <sz val="11"/>
        <rFont val="宋体"/>
        <charset val="134"/>
      </rPr>
      <t xml:space="preserve">
7.包底层清理、打磨、堵洞；
8.品牌要求：外墙真石漆建议采用硅丙烯酸类乳液；需提供颜色或质感样板给甲方比选确定，选色后宜在现场分别制作不小于1m2的样板墙进行最终确认。</t>
    </r>
  </si>
  <si>
    <t>吊顶顶棚</t>
  </si>
  <si>
    <t>按施工图纸、交楼标准、图纸会审、招标答疑、施工方案、现行相关规范、政府相关要求，包含且不限于以下内容：
1.定位、弹线、射钉、安装吊筋；
2.安装龙骨及吊配附件、孔洞预留等；
3.面层安装、封边、调整、校正等；</t>
  </si>
  <si>
    <t>倒班房卫生间
做法待定</t>
  </si>
  <si>
    <t>室外面砖坡道</t>
  </si>
  <si>
    <t>按施工图纸、交楼标准、图纸会审、招标答疑、施工方案、现行相关规范、政府相关要求，包含且不限于以下内容：
1.防滑地砖面层，横向铺防滑条地砖，中距300，DTG水泥砂浆勾缝；
2.20厚1:3干硬性水泥砂浆抹面，表面撒素水泥，洒适量清水；
3.界面剂一道；
4.80厚C20混凝土；
5.300厚3:7砂石级配垫层，分两步夯实；
6.素土夯实，压实系数＞0.94；</t>
  </si>
  <si>
    <t>室外面砖台阶</t>
  </si>
  <si>
    <t>按施工图纸、交楼标准、图纸会审、招标答疑、施工方案、现行相关规范、政府相关要求，包含且不限于以下内容：
1.防滑地砖面层，专用填缝剂填缝；
2. 30厚1:3干硬性水泥砂浆抹面；
3.80厚C20混凝土，台阶面向外找坡1%；
4.300厚3:7砂石级配垫层；
5.素土夯实；</t>
  </si>
  <si>
    <t>泡沫混凝土填充</t>
  </si>
  <si>
    <t>综合楼空调板底部、首层地下室顶板</t>
  </si>
  <si>
    <t>临时设施排水沟</t>
  </si>
  <si>
    <t>不含税小计（1+2+...+8）</t>
  </si>
  <si>
    <t>备注：
1、以上价格为含税价，开具票面    %增值税专用发票（税率按国家政策执行，造价随之调整）。
2、本工程混凝土、水泥、砂子、砖、钢筋网片及垫块、抹灰挂网、玻纤网、砂浆、108 胶水、沥青、耐候胶、瓷砖、瓷砖粘结剂、瓷砖胶、填缝剂、金刚砂、干式模块、EPS板、吊顶材料、挤塑板、保温板、排水板、无纺布材料甲供，除甲供材外其他材料、辅材及工器具由乙方自行提供。
3、若除备注第2点甲供材外仍有新增甲供材料，则结算时相应扣减主材价，即不含税综合单价=人工费B+其他费用D-其他费用D*系数（系数=其他费用D/(人工费B+主材费C））
4、本工程包含综合楼、门卫室4、门卫室5，因门卫室4、门卫室5暂无施工图纸，结算时做法相同的参考综合楼合同单价执行，无合适单价的，按合同约定相关条款执行。
5、本次招标清单编制依据：①根据南京现代表面处理科技产业中心项目B地块工程综合楼审图通过对应有审图章的全套图纸及甲方未签字确认版《南京项目综合楼施工交楼标准（2025.7.16版本）》进行编制；②门卫室4、门卫室5暂无施工图纸；
6、其他费用D：包含辅材、机械费、措施费、管理费、利润等除主材、人工费及税金以外的其他所有费用。
7、凡本表所列的“承包内容”作为施工完成内容不尽完善，具体内容按图纸要求；其单价包含为完成该分项工程的所有工序工作，不限于所列内容。
8、本工程装修操作脚手架按项目部签字版“南京现代表面处理科技产业中心项目B地块工程-钢筋绑扎操作架、装饰装修操作架及模板支撑架搭设情况说明”执行，费用包含在相应综合单价内，不另计算。
9、本清单未注明的承包内容，详见合同相应条款。
10、本清单范围不含室外工程。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</si>
</sst>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s>
  <fonts count="46">
    <font>
      <sz val="9"/>
      <color theme="1"/>
      <name val="??"/>
      <charset val="134"/>
      <scheme val="minor"/>
    </font>
    <font>
      <sz val="9"/>
      <name val="宋体"/>
      <charset val="134"/>
    </font>
    <font>
      <b/>
      <sz val="10"/>
      <name val="宋体"/>
      <charset val="134"/>
    </font>
    <font>
      <b/>
      <sz val="9"/>
      <name val="宋体"/>
      <charset val="134"/>
    </font>
    <font>
      <b/>
      <sz val="9"/>
      <name val="??"/>
      <charset val="134"/>
      <scheme val="minor"/>
    </font>
    <font>
      <sz val="9"/>
      <name val="??"/>
      <charset val="134"/>
      <scheme val="minor"/>
    </font>
    <font>
      <b/>
      <sz val="11"/>
      <name val="宋体"/>
      <charset val="134"/>
    </font>
    <font>
      <b/>
      <sz val="10"/>
      <name val="??"/>
      <charset val="134"/>
      <scheme val="minor"/>
    </font>
    <font>
      <b/>
      <sz val="20"/>
      <name val="宋体"/>
      <charset val="134"/>
    </font>
    <font>
      <b/>
      <sz val="12"/>
      <name val="宋体"/>
      <charset val="134"/>
    </font>
    <font>
      <sz val="11"/>
      <name val="宋体"/>
      <charset val="134"/>
    </font>
    <font>
      <sz val="9"/>
      <color rgb="FFFF0000"/>
      <name val="宋体"/>
      <charset val="134"/>
    </font>
    <font>
      <b/>
      <sz val="10"/>
      <color rgb="FFFF0000"/>
      <name val="宋体"/>
      <charset val="134"/>
    </font>
    <font>
      <b/>
      <sz val="9"/>
      <color rgb="FFFF0000"/>
      <name val="宋体"/>
      <charset val="134"/>
    </font>
    <font>
      <b/>
      <sz val="9"/>
      <color rgb="FFFF0000"/>
      <name val="??"/>
      <charset val="134"/>
      <scheme val="minor"/>
    </font>
    <font>
      <sz val="9"/>
      <color rgb="FFFF0000"/>
      <name val="??"/>
      <charset val="134"/>
      <scheme val="minor"/>
    </font>
    <font>
      <b/>
      <sz val="11"/>
      <color rgb="FFFF0000"/>
      <name val="宋体"/>
      <charset val="134"/>
    </font>
    <font>
      <b/>
      <sz val="10"/>
      <color rgb="FFFF0000"/>
      <name val="??"/>
      <charset val="134"/>
      <scheme val="minor"/>
    </font>
    <font>
      <b/>
      <sz val="14"/>
      <name val="??"/>
      <charset val="134"/>
      <scheme val="minor"/>
    </font>
    <font>
      <sz val="11"/>
      <name val="??"/>
      <charset val="134"/>
      <scheme val="minor"/>
    </font>
    <font>
      <sz val="11"/>
      <color rgb="FFFF0000"/>
      <name val="??"/>
      <charset val="134"/>
      <scheme val="minor"/>
    </font>
    <font>
      <b/>
      <sz val="11"/>
      <name val="??"/>
      <charset val="134"/>
      <scheme val="minor"/>
    </font>
    <font>
      <b/>
      <sz val="11"/>
      <color rgb="FFFF0000"/>
      <name val="??"/>
      <charset val="134"/>
      <scheme val="minor"/>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z val="12"/>
      <name val="宋体"/>
      <charset val="134"/>
    </font>
    <font>
      <b/>
      <u/>
      <sz val="11"/>
      <name val="宋体"/>
      <charset val="134"/>
    </font>
    <font>
      <b/>
      <u/>
      <sz val="11"/>
      <name val="??"/>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1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1" fillId="0" borderId="0" applyNumberFormat="0" applyFill="0" applyBorder="0" applyAlignment="0" applyProtection="0">
      <alignment vertical="center"/>
    </xf>
    <xf numFmtId="0" fontId="32" fillId="3" borderId="15" applyNumberFormat="0" applyAlignment="0" applyProtection="0">
      <alignment vertical="center"/>
    </xf>
    <xf numFmtId="0" fontId="33" fillId="4" borderId="16" applyNumberFormat="0" applyAlignment="0" applyProtection="0">
      <alignment vertical="center"/>
    </xf>
    <xf numFmtId="0" fontId="34" fillId="4" borderId="15" applyNumberFormat="0" applyAlignment="0" applyProtection="0">
      <alignment vertical="center"/>
    </xf>
    <xf numFmtId="0" fontId="35" fillId="5" borderId="17" applyNumberFormat="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3" fillId="0" borderId="0"/>
    <xf numFmtId="0" fontId="0" fillId="0" borderId="0"/>
  </cellStyleXfs>
  <cellXfs count="99">
    <xf numFmtId="0" fontId="0" fillId="0" borderId="0" xfId="50"/>
    <xf numFmtId="0" fontId="1" fillId="0" borderId="0" xfId="50" applyFont="1" applyFill="1" applyAlignment="1">
      <alignment vertical="center"/>
    </xf>
    <xf numFmtId="0" fontId="2" fillId="0" borderId="0" xfId="50" applyFont="1" applyFill="1" applyAlignment="1">
      <alignment vertical="center"/>
    </xf>
    <xf numFmtId="0" fontId="3" fillId="0" borderId="0" xfId="50" applyFont="1" applyFill="1" applyAlignment="1">
      <alignment horizontal="center" vertical="center"/>
    </xf>
    <xf numFmtId="0" fontId="4" fillId="0" borderId="0" xfId="50" applyFont="1" applyFill="1"/>
    <xf numFmtId="0" fontId="3" fillId="0" borderId="0" xfId="50" applyFont="1" applyFill="1" applyAlignment="1">
      <alignment vertical="center"/>
    </xf>
    <xf numFmtId="0" fontId="5" fillId="0" borderId="0" xfId="50" applyFont="1" applyFill="1"/>
    <xf numFmtId="0" fontId="6" fillId="0" borderId="0" xfId="50" applyFont="1" applyFill="1" applyAlignment="1">
      <alignment vertical="center"/>
    </xf>
    <xf numFmtId="176" fontId="5" fillId="0" borderId="0" xfId="50" applyNumberFormat="1" applyFont="1" applyFill="1"/>
    <xf numFmtId="0" fontId="7" fillId="0" borderId="0" xfId="50" applyFont="1" applyFill="1"/>
    <xf numFmtId="0" fontId="1" fillId="0" borderId="0" xfId="50" applyFont="1" applyFill="1" applyAlignment="1">
      <alignment horizontal="center" vertical="center"/>
    </xf>
    <xf numFmtId="0" fontId="1" fillId="0" borderId="0" xfId="50" applyFont="1" applyFill="1" applyAlignment="1">
      <alignment horizontal="left" vertical="center"/>
    </xf>
    <xf numFmtId="176" fontId="1" fillId="0" borderId="0" xfId="50" applyNumberFormat="1" applyFont="1" applyFill="1" applyAlignment="1">
      <alignment horizontal="center" vertical="center"/>
    </xf>
    <xf numFmtId="0" fontId="8" fillId="0" borderId="0" xfId="50" applyFont="1" applyFill="1" applyAlignment="1">
      <alignment horizontal="center" vertical="center" wrapText="1"/>
    </xf>
    <xf numFmtId="0" fontId="8" fillId="0" borderId="0" xfId="50" applyFont="1" applyFill="1" applyAlignment="1">
      <alignment horizontal="left" vertical="center" wrapText="1"/>
    </xf>
    <xf numFmtId="176" fontId="8" fillId="0" borderId="0" xfId="50" applyNumberFormat="1" applyFont="1" applyFill="1" applyAlignment="1">
      <alignment horizontal="center" vertical="center" wrapText="1"/>
    </xf>
    <xf numFmtId="0" fontId="9" fillId="0" borderId="0" xfId="50" applyFont="1" applyFill="1" applyAlignment="1">
      <alignment horizontal="left" vertical="center" wrapText="1"/>
    </xf>
    <xf numFmtId="0" fontId="9" fillId="0" borderId="0" xfId="50" applyFont="1" applyFill="1" applyAlignment="1">
      <alignment horizontal="center" vertical="center" wrapText="1"/>
    </xf>
    <xf numFmtId="176" fontId="9" fillId="0" borderId="0" xfId="50" applyNumberFormat="1" applyFont="1" applyFill="1" applyAlignment="1">
      <alignment horizontal="left" vertical="center" wrapText="1"/>
    </xf>
    <xf numFmtId="0" fontId="6" fillId="0" borderId="1" xfId="50" applyFont="1" applyFill="1" applyBorder="1" applyAlignment="1">
      <alignment horizontal="center" vertical="center" wrapText="1"/>
    </xf>
    <xf numFmtId="176" fontId="6" fillId="0" borderId="2" xfId="50" applyNumberFormat="1"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0" fontId="6" fillId="0" borderId="3" xfId="50" applyFont="1" applyFill="1" applyBorder="1" applyAlignment="1">
      <alignment horizontal="center" vertical="center" wrapText="1"/>
    </xf>
    <xf numFmtId="176" fontId="6" fillId="0" borderId="4" xfId="50" applyNumberFormat="1" applyFont="1" applyFill="1" applyBorder="1" applyAlignment="1">
      <alignment horizontal="center" vertical="center" wrapText="1"/>
    </xf>
    <xf numFmtId="176" fontId="6" fillId="0" borderId="3" xfId="50" applyNumberFormat="1" applyFont="1" applyFill="1" applyBorder="1" applyAlignment="1">
      <alignment horizontal="center" vertical="center" wrapText="1"/>
    </xf>
    <xf numFmtId="0" fontId="6" fillId="0" borderId="5" xfId="50" applyFont="1" applyFill="1" applyBorder="1" applyAlignment="1">
      <alignment horizontal="center" vertical="center"/>
    </xf>
    <xf numFmtId="0" fontId="10" fillId="0" borderId="5" xfId="50" applyFont="1" applyFill="1" applyBorder="1" applyAlignment="1">
      <alignment horizontal="left" vertical="center"/>
    </xf>
    <xf numFmtId="0" fontId="10" fillId="0" borderId="5" xfId="50" applyFont="1" applyFill="1" applyBorder="1" applyAlignment="1">
      <alignment horizontal="center" vertical="center" wrapText="1"/>
    </xf>
    <xf numFmtId="176" fontId="10" fillId="0" borderId="6" xfId="50" applyNumberFormat="1"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0" fillId="0" borderId="5" xfId="50" applyFont="1" applyFill="1" applyBorder="1" applyAlignment="1">
      <alignment horizontal="left" vertical="center" wrapText="1"/>
    </xf>
    <xf numFmtId="0" fontId="10" fillId="0" borderId="5" xfId="50" applyFont="1" applyFill="1" applyBorder="1" applyAlignment="1" applyProtection="1">
      <alignment horizontal="left" vertical="center" wrapText="1"/>
    </xf>
    <xf numFmtId="176" fontId="10" fillId="0" borderId="5" xfId="50" applyNumberFormat="1" applyFont="1" applyFill="1" applyBorder="1" applyAlignment="1">
      <alignment horizontal="center" vertical="center" wrapText="1"/>
    </xf>
    <xf numFmtId="0" fontId="6" fillId="0" borderId="5" xfId="50" applyFont="1" applyFill="1" applyBorder="1" applyAlignment="1">
      <alignment horizontal="center" vertical="center" wrapText="1"/>
    </xf>
    <xf numFmtId="0" fontId="10" fillId="0" borderId="1" xfId="50" applyFont="1" applyFill="1" applyBorder="1" applyAlignment="1">
      <alignment horizontal="left" vertical="center" wrapText="1"/>
    </xf>
    <xf numFmtId="0" fontId="10" fillId="0" borderId="7" xfId="50" applyFont="1" applyFill="1" applyBorder="1" applyAlignment="1">
      <alignment horizontal="left" vertical="center" wrapText="1"/>
    </xf>
    <xf numFmtId="0" fontId="10" fillId="0" borderId="7" xfId="50" applyFont="1" applyFill="1" applyBorder="1" applyAlignment="1">
      <alignment horizontal="center" vertical="center" wrapText="1"/>
    </xf>
    <xf numFmtId="0" fontId="10" fillId="0" borderId="3" xfId="50" applyFont="1" applyFill="1" applyBorder="1" applyAlignment="1">
      <alignment horizontal="left" vertical="center" wrapText="1"/>
    </xf>
    <xf numFmtId="0" fontId="10" fillId="0" borderId="3" xfId="50" applyFont="1" applyFill="1" applyBorder="1" applyAlignment="1">
      <alignment horizontal="center" vertical="center" wrapText="1"/>
    </xf>
    <xf numFmtId="0" fontId="10" fillId="0" borderId="5" xfId="50" applyFont="1" applyFill="1" applyBorder="1" applyAlignment="1">
      <alignment vertical="center" wrapText="1"/>
    </xf>
    <xf numFmtId="0" fontId="6" fillId="0" borderId="5" xfId="50" applyFont="1" applyFill="1" applyBorder="1" applyAlignment="1">
      <alignment horizontal="left" vertical="center" wrapText="1"/>
    </xf>
    <xf numFmtId="176" fontId="6" fillId="0" borderId="5" xfId="50" applyNumberFormat="1" applyFont="1" applyFill="1" applyBorder="1" applyAlignment="1">
      <alignment horizontal="center" vertical="center" wrapText="1"/>
    </xf>
    <xf numFmtId="49" fontId="10" fillId="0" borderId="5" xfId="50" applyNumberFormat="1" applyFont="1" applyFill="1" applyBorder="1" applyAlignment="1">
      <alignment horizontal="center" vertical="center" wrapText="1"/>
    </xf>
    <xf numFmtId="0" fontId="6" fillId="0" borderId="5" xfId="50" applyFont="1" applyFill="1" applyBorder="1" applyAlignment="1">
      <alignment horizontal="left" vertical="center"/>
    </xf>
    <xf numFmtId="176" fontId="6" fillId="0" borderId="5" xfId="50" applyNumberFormat="1" applyFont="1" applyFill="1" applyBorder="1" applyAlignment="1">
      <alignment horizontal="center" vertical="center"/>
    </xf>
    <xf numFmtId="0" fontId="10" fillId="0" borderId="5" xfId="50" applyFont="1" applyFill="1" applyBorder="1" applyAlignment="1">
      <alignment horizontal="center" vertical="center"/>
    </xf>
    <xf numFmtId="176" fontId="10" fillId="0" borderId="5" xfId="50" applyNumberFormat="1" applyFont="1" applyFill="1" applyBorder="1" applyAlignment="1">
      <alignment horizontal="center" vertical="center"/>
    </xf>
    <xf numFmtId="176" fontId="9" fillId="0" borderId="0" xfId="50" applyNumberFormat="1" applyFont="1" applyFill="1" applyAlignment="1">
      <alignment horizontal="center" vertical="center" wrapText="1"/>
    </xf>
    <xf numFmtId="0" fontId="6" fillId="0" borderId="0" xfId="50" applyFont="1" applyFill="1" applyAlignment="1">
      <alignment horizontal="left" vertical="center" wrapText="1"/>
    </xf>
    <xf numFmtId="0" fontId="6" fillId="0" borderId="2" xfId="50" applyFont="1" applyFill="1" applyBorder="1" applyAlignment="1">
      <alignment horizontal="center" vertical="center" wrapText="1"/>
    </xf>
    <xf numFmtId="0" fontId="6" fillId="0" borderId="8" xfId="50" applyFont="1" applyFill="1" applyBorder="1" applyAlignment="1">
      <alignment horizontal="center" vertical="center" wrapText="1"/>
    </xf>
    <xf numFmtId="0" fontId="6" fillId="0" borderId="4" xfId="50" applyFont="1" applyFill="1" applyBorder="1" applyAlignment="1">
      <alignment horizontal="center" vertical="center" wrapText="1"/>
    </xf>
    <xf numFmtId="0" fontId="6" fillId="0" borderId="9" xfId="50" applyFont="1" applyFill="1" applyBorder="1" applyAlignment="1">
      <alignment horizontal="center" vertical="center" wrapText="1"/>
    </xf>
    <xf numFmtId="0" fontId="10" fillId="0" borderId="6" xfId="50" applyFont="1" applyFill="1" applyBorder="1" applyAlignment="1">
      <alignment horizontal="center" vertical="center" wrapText="1"/>
    </xf>
    <xf numFmtId="176" fontId="10" fillId="0" borderId="5" xfId="50" applyNumberFormat="1" applyFont="1" applyFill="1" applyBorder="1" applyAlignment="1">
      <alignment horizontal="left" vertical="center" wrapText="1"/>
    </xf>
    <xf numFmtId="176" fontId="10" fillId="0" borderId="10" xfId="50" applyNumberFormat="1" applyFont="1" applyFill="1" applyBorder="1" applyAlignment="1">
      <alignment horizontal="left" vertical="center" wrapText="1"/>
    </xf>
    <xf numFmtId="0" fontId="6" fillId="0" borderId="6" xfId="50" applyFont="1" applyFill="1" applyBorder="1" applyAlignment="1">
      <alignment horizontal="center" vertical="center" wrapText="1"/>
    </xf>
    <xf numFmtId="176" fontId="6" fillId="0" borderId="10" xfId="50" applyNumberFormat="1" applyFont="1" applyFill="1" applyBorder="1" applyAlignment="1">
      <alignment horizontal="left" vertical="center" wrapText="1"/>
    </xf>
    <xf numFmtId="0" fontId="3" fillId="0" borderId="5" xfId="50" applyFont="1" applyFill="1" applyBorder="1" applyAlignment="1">
      <alignment vertical="center"/>
    </xf>
    <xf numFmtId="0" fontId="3" fillId="0" borderId="5" xfId="50" applyFont="1" applyFill="1" applyBorder="1" applyAlignment="1">
      <alignment horizontal="center" vertical="center"/>
    </xf>
    <xf numFmtId="176" fontId="10" fillId="0" borderId="8" xfId="50" applyNumberFormat="1" applyFont="1" applyFill="1" applyBorder="1" applyAlignment="1">
      <alignment horizontal="left" vertical="center" wrapText="1"/>
    </xf>
    <xf numFmtId="176" fontId="10" fillId="0" borderId="10" xfId="50" applyNumberFormat="1" applyFont="1" applyFill="1" applyBorder="1" applyAlignment="1">
      <alignment horizontal="center" vertical="center" wrapText="1"/>
    </xf>
    <xf numFmtId="0" fontId="1" fillId="0" borderId="10" xfId="50" applyFont="1" applyFill="1" applyBorder="1" applyAlignment="1">
      <alignment horizontal="left" vertical="center"/>
    </xf>
    <xf numFmtId="0" fontId="6" fillId="0" borderId="10" xfId="50" applyFont="1" applyFill="1" applyBorder="1" applyAlignment="1">
      <alignment horizontal="left" vertical="center"/>
    </xf>
    <xf numFmtId="177" fontId="6" fillId="0" borderId="5" xfId="50" applyNumberFormat="1" applyFont="1" applyFill="1" applyBorder="1" applyAlignment="1">
      <alignment horizontal="center" vertical="center"/>
    </xf>
    <xf numFmtId="178" fontId="10" fillId="0" borderId="5" xfId="50" applyNumberFormat="1" applyFont="1" applyFill="1" applyBorder="1" applyAlignment="1">
      <alignment horizontal="center" vertical="center"/>
    </xf>
    <xf numFmtId="176" fontId="10" fillId="0" borderId="1" xfId="50" applyNumberFormat="1" applyFont="1" applyFill="1" applyBorder="1" applyAlignment="1">
      <alignment horizontal="center" vertical="center" wrapText="1"/>
    </xf>
    <xf numFmtId="176" fontId="10" fillId="0" borderId="1" xfId="50" applyNumberFormat="1" applyFont="1" applyFill="1" applyBorder="1" applyAlignment="1">
      <alignment horizontal="left" vertical="center" wrapText="1"/>
    </xf>
    <xf numFmtId="176" fontId="6" fillId="0" borderId="6" xfId="50" applyNumberFormat="1" applyFont="1" applyFill="1" applyBorder="1" applyAlignment="1">
      <alignment horizontal="center" vertical="center" wrapText="1"/>
    </xf>
    <xf numFmtId="176" fontId="6" fillId="0" borderId="5" xfId="50" applyNumberFormat="1" applyFont="1" applyFill="1" applyBorder="1" applyAlignment="1">
      <alignment horizontal="left" vertical="center"/>
    </xf>
    <xf numFmtId="176" fontId="1" fillId="0" borderId="10" xfId="50" applyNumberFormat="1" applyFont="1" applyFill="1" applyBorder="1" applyAlignment="1">
      <alignment horizontal="left" vertical="center"/>
    </xf>
    <xf numFmtId="0" fontId="2" fillId="0" borderId="10" xfId="50" applyFont="1" applyFill="1" applyBorder="1" applyAlignment="1">
      <alignment horizontal="left" vertical="center"/>
    </xf>
    <xf numFmtId="0" fontId="0" fillId="0" borderId="0" xfId="50" applyFill="1"/>
    <xf numFmtId="0" fontId="11" fillId="0" borderId="0" xfId="50" applyFont="1" applyFill="1" applyAlignment="1">
      <alignment vertical="center"/>
    </xf>
    <xf numFmtId="0" fontId="10" fillId="0" borderId="5" xfId="50" applyNumberFormat="1" applyFont="1" applyFill="1" applyBorder="1" applyAlignment="1">
      <alignment horizontal="center" vertical="center" wrapText="1"/>
    </xf>
    <xf numFmtId="0" fontId="12" fillId="0" borderId="0" xfId="50" applyFont="1" applyFill="1" applyAlignment="1">
      <alignment vertical="center"/>
    </xf>
    <xf numFmtId="0" fontId="13" fillId="0" borderId="0" xfId="50" applyFont="1" applyFill="1" applyAlignment="1">
      <alignment horizontal="center" vertical="center"/>
    </xf>
    <xf numFmtId="0" fontId="14" fillId="0" borderId="0" xfId="50" applyFont="1" applyFill="1"/>
    <xf numFmtId="0" fontId="11" fillId="0" borderId="0" xfId="50" applyFont="1" applyFill="1" applyAlignment="1">
      <alignment vertical="center" wrapText="1"/>
    </xf>
    <xf numFmtId="0" fontId="13" fillId="0" borderId="0" xfId="50" applyFont="1" applyFill="1" applyAlignment="1">
      <alignment vertical="center"/>
    </xf>
    <xf numFmtId="0" fontId="15" fillId="0" borderId="0" xfId="50" applyFont="1" applyFill="1"/>
    <xf numFmtId="0" fontId="16" fillId="0" borderId="0" xfId="50" applyFont="1" applyFill="1" applyAlignment="1">
      <alignment vertical="center"/>
    </xf>
    <xf numFmtId="0" fontId="6" fillId="0" borderId="6" xfId="50" applyFont="1" applyFill="1" applyBorder="1" applyAlignment="1">
      <alignment horizontal="center" vertical="center"/>
    </xf>
    <xf numFmtId="0" fontId="6" fillId="0" borderId="11" xfId="50" applyFont="1" applyFill="1" applyBorder="1" applyAlignment="1">
      <alignment horizontal="center" vertical="center"/>
    </xf>
    <xf numFmtId="0" fontId="17" fillId="0" borderId="0" xfId="50" applyFont="1" applyFill="1"/>
    <xf numFmtId="0" fontId="5" fillId="0" borderId="0" xfId="50" applyFont="1" applyAlignment="1">
      <alignment horizontal="center" vertical="center"/>
    </xf>
    <xf numFmtId="0" fontId="4" fillId="0" borderId="0" xfId="50" applyFont="1" applyAlignment="1">
      <alignment horizontal="center" vertical="center"/>
    </xf>
    <xf numFmtId="0" fontId="18" fillId="0" borderId="0" xfId="50" applyFont="1" applyAlignment="1">
      <alignment horizontal="center" vertical="center"/>
    </xf>
    <xf numFmtId="0" fontId="19" fillId="0" borderId="1" xfId="50" applyFont="1" applyBorder="1" applyAlignment="1">
      <alignment horizontal="center" vertical="center"/>
    </xf>
    <xf numFmtId="0" fontId="19" fillId="0" borderId="1" xfId="50" applyFont="1" applyBorder="1" applyAlignment="1">
      <alignment horizontal="center" vertical="center" wrapText="1"/>
    </xf>
    <xf numFmtId="0" fontId="20" fillId="0" borderId="1" xfId="50" applyFont="1" applyBorder="1" applyAlignment="1">
      <alignment horizontal="center" vertical="center" wrapText="1"/>
    </xf>
    <xf numFmtId="0" fontId="19" fillId="0" borderId="5" xfId="50" applyFont="1" applyBorder="1" applyAlignment="1">
      <alignment horizontal="center" vertical="center" wrapText="1"/>
    </xf>
    <xf numFmtId="0" fontId="19" fillId="0" borderId="5" xfId="50" applyFont="1" applyBorder="1" applyAlignment="1">
      <alignment horizontal="center" vertical="center"/>
    </xf>
    <xf numFmtId="0" fontId="21" fillId="0" borderId="5" xfId="50" applyFont="1" applyBorder="1" applyAlignment="1">
      <alignment horizontal="center" vertical="center"/>
    </xf>
    <xf numFmtId="0" fontId="22" fillId="0" borderId="5" xfId="50" applyFont="1" applyBorder="1" applyAlignment="1">
      <alignment horizontal="center" vertical="center"/>
    </xf>
    <xf numFmtId="0" fontId="20" fillId="0" borderId="5" xfId="50" applyFont="1" applyBorder="1" applyAlignment="1">
      <alignment horizontal="center" vertical="center"/>
    </xf>
    <xf numFmtId="0" fontId="20" fillId="0" borderId="5" xfId="50" applyFont="1" applyFill="1" applyBorder="1" applyAlignment="1">
      <alignment horizontal="center" vertical="center"/>
    </xf>
    <xf numFmtId="0" fontId="22" fillId="0" borderId="5" xfId="50" applyFont="1" applyBorder="1" applyAlignment="1">
      <alignment horizontal="center" vertical="center" wrapText="1"/>
    </xf>
    <xf numFmtId="0" fontId="21" fillId="0" borderId="5" xfId="5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s>
  <tableStyles count="0" defaultTableStyle="TableStyleMedium2"/>
  <colors>
    <mruColors>
      <color rgb="00FFC000"/>
      <color rgb="00FF0000"/>
      <color rgb="00FFFF00"/>
      <color rgb="00341FF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view="pageBreakPreview" zoomScaleNormal="100" workbookViewId="0">
      <selection activeCell="C13" sqref="C13"/>
    </sheetView>
  </sheetViews>
  <sheetFormatPr defaultColWidth="12" defaultRowHeight="27" customHeight="1" outlineLevelCol="7"/>
  <cols>
    <col min="1" max="1" width="10.7142857142857" style="85" customWidth="1"/>
    <col min="2" max="2" width="26.1428571428571" style="85" customWidth="1"/>
    <col min="3" max="5" width="13.2857142857143" style="85" customWidth="1"/>
    <col min="6" max="6" width="15.5619047619048" style="85" customWidth="1"/>
    <col min="7" max="7" width="21.4285714285714" style="85" customWidth="1"/>
    <col min="8" max="8" width="24.1428571428571" style="85" customWidth="1"/>
    <col min="9" max="16366" width="12" style="85" customWidth="1"/>
    <col min="16367" max="16384" width="12" style="85"/>
  </cols>
  <sheetData>
    <row r="1" s="85" customFormat="1" ht="48" customHeight="1" spans="1:8">
      <c r="A1" s="87" t="s">
        <v>0</v>
      </c>
      <c r="B1" s="87"/>
      <c r="C1" s="87"/>
      <c r="D1" s="87"/>
      <c r="E1" s="87"/>
      <c r="F1" s="87"/>
      <c r="G1" s="87"/>
      <c r="H1" s="87"/>
    </row>
    <row r="2" s="85" customFormat="1" ht="60" customHeight="1" spans="1:8">
      <c r="A2" s="88" t="s">
        <v>1</v>
      </c>
      <c r="B2" s="88" t="s">
        <v>2</v>
      </c>
      <c r="C2" s="89" t="s">
        <v>3</v>
      </c>
      <c r="D2" s="90" t="s">
        <v>4</v>
      </c>
      <c r="E2" s="90" t="s">
        <v>5</v>
      </c>
      <c r="F2" s="91" t="s">
        <v>6</v>
      </c>
      <c r="G2" s="91" t="s">
        <v>7</v>
      </c>
      <c r="H2" s="92" t="s">
        <v>8</v>
      </c>
    </row>
    <row r="3" s="86" customFormat="1" ht="36" customHeight="1" spans="1:8">
      <c r="A3" s="93"/>
      <c r="B3" s="93" t="s">
        <v>9</v>
      </c>
      <c r="C3" s="94"/>
      <c r="D3" s="94"/>
      <c r="E3" s="94"/>
      <c r="F3" s="93"/>
      <c r="G3" s="93"/>
      <c r="H3" s="93"/>
    </row>
    <row r="4" s="85" customFormat="1" ht="47" customHeight="1" spans="1:8">
      <c r="A4" s="92">
        <v>1</v>
      </c>
      <c r="B4" s="92" t="str">
        <f>+'招标清单（水资源中心、双氧水罐池、地泵）'!B5</f>
        <v>混凝土工程</v>
      </c>
      <c r="C4" s="95">
        <f t="shared" ref="C4:C11" si="0">33122.83+23015.04</f>
        <v>56137.87</v>
      </c>
      <c r="D4" s="95"/>
      <c r="E4" s="95"/>
      <c r="F4" s="92">
        <f>SUM(D4:E4)</f>
        <v>0</v>
      </c>
      <c r="G4" s="92">
        <f>+F4/C4</f>
        <v>0</v>
      </c>
      <c r="H4" s="91"/>
    </row>
    <row r="5" s="85" customFormat="1" ht="47" customHeight="1" spans="1:8">
      <c r="A5" s="92">
        <v>2</v>
      </c>
      <c r="B5" s="92" t="str">
        <f>+'招标清单（水资源中心、双氧水罐池、地泵）'!B8</f>
        <v>砌筑工程</v>
      </c>
      <c r="C5" s="95">
        <f t="shared" si="0"/>
        <v>56137.87</v>
      </c>
      <c r="D5" s="95"/>
      <c r="E5" s="95"/>
      <c r="F5" s="92">
        <f t="shared" ref="F5:F13" si="1">SUM(D5:E5)</f>
        <v>0</v>
      </c>
      <c r="G5" s="92">
        <f t="shared" ref="G5:G13" si="2">+F5/C5</f>
        <v>0</v>
      </c>
      <c r="H5" s="91"/>
    </row>
    <row r="6" s="85" customFormat="1" ht="47" customHeight="1" spans="1:8">
      <c r="A6" s="92">
        <v>3</v>
      </c>
      <c r="B6" s="92" t="str">
        <f>+'招标清单（水资源中心、双氧水罐池、地泵）'!B25</f>
        <v>抹灰工程</v>
      </c>
      <c r="C6" s="95">
        <f t="shared" si="0"/>
        <v>56137.87</v>
      </c>
      <c r="D6" s="95"/>
      <c r="E6" s="95"/>
      <c r="F6" s="92">
        <f t="shared" si="1"/>
        <v>0</v>
      </c>
      <c r="G6" s="92">
        <f t="shared" si="2"/>
        <v>0</v>
      </c>
      <c r="H6" s="91"/>
    </row>
    <row r="7" s="85" customFormat="1" ht="47" customHeight="1" spans="1:8">
      <c r="A7" s="92">
        <v>4</v>
      </c>
      <c r="B7" s="92" t="str">
        <f>+'招标清单（水资源中心、双氧水罐池、地泵）'!B33</f>
        <v>楼地面工程</v>
      </c>
      <c r="C7" s="95">
        <f t="shared" si="0"/>
        <v>56137.87</v>
      </c>
      <c r="D7" s="95"/>
      <c r="E7" s="95"/>
      <c r="F7" s="92">
        <f t="shared" si="1"/>
        <v>0</v>
      </c>
      <c r="G7" s="92">
        <f t="shared" si="2"/>
        <v>0</v>
      </c>
      <c r="H7" s="91"/>
    </row>
    <row r="8" s="85" customFormat="1" ht="47" customHeight="1" spans="1:8">
      <c r="A8" s="92">
        <v>5</v>
      </c>
      <c r="B8" s="91" t="str">
        <f>+'招标清单（水资源中心、双氧水罐池、地泵）'!B42</f>
        <v>屋面工程</v>
      </c>
      <c r="C8" s="95">
        <f t="shared" si="0"/>
        <v>56137.87</v>
      </c>
      <c r="D8" s="95"/>
      <c r="E8" s="95"/>
      <c r="F8" s="92">
        <f t="shared" si="1"/>
        <v>0</v>
      </c>
      <c r="G8" s="92">
        <f t="shared" si="2"/>
        <v>0</v>
      </c>
      <c r="H8" s="91"/>
    </row>
    <row r="9" s="85" customFormat="1" ht="51" customHeight="1" spans="1:8">
      <c r="A9" s="92">
        <v>6</v>
      </c>
      <c r="B9" s="91" t="str">
        <f>+'招标清单（水资源中心、双氧水罐池、地泵）'!B48</f>
        <v>油漆、涂料工程</v>
      </c>
      <c r="C9" s="95">
        <f t="shared" si="0"/>
        <v>56137.87</v>
      </c>
      <c r="D9" s="95"/>
      <c r="E9" s="95"/>
      <c r="F9" s="92">
        <f t="shared" si="1"/>
        <v>0</v>
      </c>
      <c r="G9" s="92">
        <f t="shared" si="2"/>
        <v>0</v>
      </c>
      <c r="H9" s="91"/>
    </row>
    <row r="10" s="85" customFormat="1" ht="47" customHeight="1" spans="1:8">
      <c r="A10" s="92">
        <v>7</v>
      </c>
      <c r="B10" s="92" t="str">
        <f>+'招标清单（水资源中心、双氧水罐池、地泵）'!B53</f>
        <v>其他工程</v>
      </c>
      <c r="C10" s="95">
        <f t="shared" si="0"/>
        <v>56137.87</v>
      </c>
      <c r="D10" s="96"/>
      <c r="E10" s="96"/>
      <c r="F10" s="92">
        <f t="shared" si="1"/>
        <v>0</v>
      </c>
      <c r="G10" s="92">
        <f t="shared" si="2"/>
        <v>0</v>
      </c>
      <c r="H10" s="91"/>
    </row>
    <row r="11" s="85" customFormat="1" ht="53" customHeight="1" spans="1:8">
      <c r="A11" s="92">
        <v>8</v>
      </c>
      <c r="B11" s="91" t="str">
        <f>+'招标清单（水资源中心、双氧水罐池、地泵）'!B61</f>
        <v>临时设施、安全文明施工工程</v>
      </c>
      <c r="C11" s="95">
        <f t="shared" si="0"/>
        <v>56137.87</v>
      </c>
      <c r="D11" s="95"/>
      <c r="E11" s="95"/>
      <c r="F11" s="92">
        <f t="shared" si="1"/>
        <v>0</v>
      </c>
      <c r="G11" s="92">
        <f t="shared" si="2"/>
        <v>0</v>
      </c>
      <c r="H11" s="91"/>
    </row>
    <row r="12" s="86" customFormat="1" ht="36" customHeight="1" spans="1:8">
      <c r="A12" s="92" t="s">
        <v>10</v>
      </c>
      <c r="B12" s="97" t="s">
        <v>11</v>
      </c>
      <c r="C12" s="94"/>
      <c r="D12" s="94">
        <f>SUM(D4:D11)</f>
        <v>0</v>
      </c>
      <c r="E12" s="94">
        <f>SUM(E4:E11)</f>
        <v>0</v>
      </c>
      <c r="F12" s="94">
        <f>SUM(F4:F11)</f>
        <v>0</v>
      </c>
      <c r="G12" s="94">
        <f>SUM(G4:G11)</f>
        <v>0</v>
      </c>
      <c r="H12" s="94"/>
    </row>
    <row r="13" s="86" customFormat="1" ht="36" customHeight="1" spans="1:8">
      <c r="A13" s="93" t="s">
        <v>12</v>
      </c>
      <c r="B13" s="93" t="s">
        <v>13</v>
      </c>
      <c r="C13" s="93"/>
      <c r="D13" s="93"/>
      <c r="E13" s="93"/>
      <c r="F13" s="93"/>
      <c r="G13" s="93"/>
      <c r="H13" s="98" t="s">
        <v>14</v>
      </c>
    </row>
    <row r="14" s="86" customFormat="1" ht="36" customHeight="1" spans="1:8">
      <c r="A14" s="93" t="s">
        <v>15</v>
      </c>
      <c r="B14" s="93" t="s">
        <v>16</v>
      </c>
      <c r="C14" s="93"/>
      <c r="D14" s="93">
        <f>+D13+D12</f>
        <v>0</v>
      </c>
      <c r="E14" s="93">
        <f>+E13+E12</f>
        <v>0</v>
      </c>
      <c r="F14" s="93">
        <f>+F13+F12</f>
        <v>0</v>
      </c>
      <c r="G14" s="93"/>
      <c r="H14" s="93"/>
    </row>
  </sheetData>
  <mergeCells count="1">
    <mergeCell ref="A1:H1"/>
  </mergeCells>
  <printOptions gridLines="1"/>
  <pageMargins left="0.751388888888889" right="0.751388888888889" top="1" bottom="1" header="0.5" footer="0.5"/>
  <pageSetup paperSize="9" scale="6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heetPr>
  <dimension ref="A1:Q82"/>
  <sheetViews>
    <sheetView showGridLines="0" view="pageBreakPreview" zoomScale="85" zoomScaleNormal="85" workbookViewId="0">
      <pane ySplit="4" topLeftCell="A66" activePane="bottomLeft" state="frozen"/>
      <selection/>
      <selection pane="bottomLeft" activeCell="C72" sqref="C72"/>
    </sheetView>
  </sheetViews>
  <sheetFormatPr defaultColWidth="9" defaultRowHeight="11.25"/>
  <cols>
    <col min="1" max="1" width="8.44761904761905" style="3" customWidth="1"/>
    <col min="2" max="2" width="28.1428571428571" style="10" customWidth="1"/>
    <col min="3" max="3" width="58.9904761904762" style="11" customWidth="1"/>
    <col min="4" max="4" width="25.2095238095238" style="10" customWidth="1"/>
    <col min="5" max="5" width="11" style="10" customWidth="1"/>
    <col min="6" max="8" width="12.7142857142857" style="10" customWidth="1"/>
    <col min="9" max="9" width="11" style="10" customWidth="1"/>
    <col min="10" max="10" width="15.3047619047619" style="12" customWidth="1"/>
    <col min="11" max="12" width="11" style="10" customWidth="1"/>
    <col min="13" max="13" width="16.9714285714286" style="10" customWidth="1"/>
    <col min="14" max="14" width="16.6285714285714" style="10" customWidth="1"/>
    <col min="15" max="15" width="14.8571428571429" style="12" customWidth="1"/>
    <col min="16" max="16" width="25.2857142857143" style="11" customWidth="1"/>
    <col min="17" max="17" width="25.4285714285714" style="73" customWidth="1"/>
    <col min="18" max="16384" width="9" style="1"/>
  </cols>
  <sheetData>
    <row r="1" s="1" customFormat="1" ht="39" customHeight="1" spans="1:17">
      <c r="A1" s="13" t="s">
        <v>17</v>
      </c>
      <c r="B1" s="13"/>
      <c r="C1" s="14"/>
      <c r="D1" s="13"/>
      <c r="E1" s="13"/>
      <c r="F1" s="13"/>
      <c r="G1" s="13"/>
      <c r="H1" s="13"/>
      <c r="I1" s="13"/>
      <c r="J1" s="15"/>
      <c r="K1" s="13"/>
      <c r="L1" s="13"/>
      <c r="M1" s="13"/>
      <c r="N1" s="13"/>
      <c r="O1" s="15"/>
      <c r="P1" s="14"/>
      <c r="Q1" s="73"/>
    </row>
    <row r="2" s="2" customFormat="1" ht="39" customHeight="1" spans="1:17">
      <c r="A2" s="16" t="s">
        <v>18</v>
      </c>
      <c r="B2" s="17"/>
      <c r="C2" s="16"/>
      <c r="D2" s="16"/>
      <c r="E2" s="16"/>
      <c r="F2" s="16"/>
      <c r="G2" s="16"/>
      <c r="H2" s="16"/>
      <c r="I2" s="16"/>
      <c r="J2" s="18"/>
      <c r="K2" s="16"/>
      <c r="L2" s="16"/>
      <c r="M2" s="16"/>
      <c r="N2" s="16"/>
      <c r="O2" s="47"/>
      <c r="P2" s="48"/>
      <c r="Q2" s="75"/>
    </row>
    <row r="3" s="3" customFormat="1" ht="39" customHeight="1" spans="1:17">
      <c r="A3" s="19" t="s">
        <v>1</v>
      </c>
      <c r="B3" s="19" t="s">
        <v>2</v>
      </c>
      <c r="C3" s="19" t="s">
        <v>19</v>
      </c>
      <c r="D3" s="19" t="s">
        <v>20</v>
      </c>
      <c r="E3" s="19" t="s">
        <v>21</v>
      </c>
      <c r="F3" s="20" t="s">
        <v>22</v>
      </c>
      <c r="G3" s="20" t="s">
        <v>23</v>
      </c>
      <c r="H3" s="20" t="s">
        <v>24</v>
      </c>
      <c r="I3" s="49" t="s">
        <v>25</v>
      </c>
      <c r="J3" s="21" t="s">
        <v>26</v>
      </c>
      <c r="K3" s="49" t="s">
        <v>27</v>
      </c>
      <c r="L3" s="49" t="s">
        <v>28</v>
      </c>
      <c r="M3" s="49" t="s">
        <v>29</v>
      </c>
      <c r="N3" s="21" t="s">
        <v>30</v>
      </c>
      <c r="O3" s="21" t="s">
        <v>31</v>
      </c>
      <c r="P3" s="50" t="s">
        <v>8</v>
      </c>
      <c r="Q3" s="76"/>
    </row>
    <row r="4" s="3" customFormat="1" ht="51" customHeight="1" spans="1:17">
      <c r="A4" s="22"/>
      <c r="B4" s="22"/>
      <c r="C4" s="22"/>
      <c r="D4" s="22"/>
      <c r="E4" s="22"/>
      <c r="F4" s="23"/>
      <c r="G4" s="23"/>
      <c r="H4" s="23"/>
      <c r="I4" s="51"/>
      <c r="J4" s="24"/>
      <c r="K4" s="51"/>
      <c r="L4" s="51"/>
      <c r="M4" s="51"/>
      <c r="N4" s="24"/>
      <c r="O4" s="24"/>
      <c r="P4" s="52"/>
      <c r="Q4" s="76"/>
    </row>
    <row r="5" s="4" customFormat="1" ht="33" customHeight="1" spans="1:17">
      <c r="A5" s="25">
        <v>1</v>
      </c>
      <c r="B5" s="25" t="s">
        <v>32</v>
      </c>
      <c r="C5" s="26"/>
      <c r="D5" s="27"/>
      <c r="E5" s="27"/>
      <c r="F5" s="53"/>
      <c r="G5" s="53"/>
      <c r="H5" s="53"/>
      <c r="I5" s="53"/>
      <c r="J5" s="28"/>
      <c r="K5" s="53"/>
      <c r="L5" s="53"/>
      <c r="M5" s="53"/>
      <c r="N5" s="53"/>
      <c r="O5" s="32"/>
      <c r="P5" s="26"/>
      <c r="Q5" s="77"/>
    </row>
    <row r="6" s="1" customFormat="1" ht="244" customHeight="1" outlineLevel="2" spans="1:17">
      <c r="A6" s="27" t="s">
        <v>33</v>
      </c>
      <c r="B6" s="27" t="s">
        <v>34</v>
      </c>
      <c r="C6" s="30" t="s">
        <v>35</v>
      </c>
      <c r="D6" s="27" t="s">
        <v>36</v>
      </c>
      <c r="E6" s="27" t="s">
        <v>37</v>
      </c>
      <c r="F6" s="32">
        <v>7996.671</v>
      </c>
      <c r="G6" s="32">
        <v>18219.1598</v>
      </c>
      <c r="H6" s="27">
        <f>2933.67-45.87</f>
        <v>2887.8</v>
      </c>
      <c r="I6" s="32">
        <v>39.3258</v>
      </c>
      <c r="J6" s="32">
        <v>29142.9566</v>
      </c>
      <c r="K6" s="53"/>
      <c r="L6" s="53" t="s">
        <v>38</v>
      </c>
      <c r="M6" s="27"/>
      <c r="N6" s="28"/>
      <c r="O6" s="32"/>
      <c r="P6" s="30"/>
      <c r="Q6" s="78"/>
    </row>
    <row r="7" s="1" customFormat="1" ht="50" customHeight="1" outlineLevel="2" spans="1:17">
      <c r="A7" s="27" t="s">
        <v>39</v>
      </c>
      <c r="B7" s="27" t="s">
        <v>40</v>
      </c>
      <c r="C7" s="30" t="s">
        <v>41</v>
      </c>
      <c r="D7" s="27" t="s">
        <v>42</v>
      </c>
      <c r="E7" s="27" t="s">
        <v>43</v>
      </c>
      <c r="F7" s="32">
        <v>791</v>
      </c>
      <c r="G7" s="32"/>
      <c r="H7" s="32"/>
      <c r="I7" s="27"/>
      <c r="J7" s="32">
        <v>791</v>
      </c>
      <c r="K7" s="53"/>
      <c r="L7" s="53" t="s">
        <v>38</v>
      </c>
      <c r="M7" s="53"/>
      <c r="N7" s="53"/>
      <c r="O7" s="32"/>
      <c r="P7" s="30"/>
      <c r="Q7" s="73"/>
    </row>
    <row r="8" s="5" customFormat="1" ht="40" customHeight="1" spans="1:17">
      <c r="A8" s="33">
        <v>2</v>
      </c>
      <c r="B8" s="33" t="s">
        <v>44</v>
      </c>
      <c r="C8" s="30"/>
      <c r="D8" s="27"/>
      <c r="E8" s="27"/>
      <c r="F8" s="27"/>
      <c r="G8" s="27"/>
      <c r="H8" s="27"/>
      <c r="I8" s="27"/>
      <c r="J8" s="32"/>
      <c r="K8" s="53"/>
      <c r="L8" s="53"/>
      <c r="M8" s="53"/>
      <c r="N8" s="53"/>
      <c r="O8" s="28"/>
      <c r="P8" s="54"/>
      <c r="Q8" s="79"/>
    </row>
    <row r="9" s="5" customFormat="1" ht="32" customHeight="1" outlineLevel="1" spans="1:17">
      <c r="A9" s="27">
        <v>2.1</v>
      </c>
      <c r="B9" s="27" t="s">
        <v>45</v>
      </c>
      <c r="C9" s="34" t="s">
        <v>46</v>
      </c>
      <c r="D9" s="29" t="s">
        <v>47</v>
      </c>
      <c r="E9" s="27"/>
      <c r="F9" s="32"/>
      <c r="G9" s="32"/>
      <c r="H9" s="27"/>
      <c r="I9" s="27"/>
      <c r="J9" s="32"/>
      <c r="K9" s="53"/>
      <c r="L9" s="53"/>
      <c r="M9" s="53"/>
      <c r="N9" s="53"/>
      <c r="O9" s="28"/>
      <c r="P9" s="54"/>
      <c r="Q9" s="79"/>
    </row>
    <row r="10" s="5" customFormat="1" ht="36" customHeight="1" outlineLevel="2" spans="1:17">
      <c r="A10" s="27" t="s">
        <v>48</v>
      </c>
      <c r="B10" s="27" t="s">
        <v>49</v>
      </c>
      <c r="C10" s="35"/>
      <c r="D10" s="36"/>
      <c r="E10" s="27" t="s">
        <v>37</v>
      </c>
      <c r="F10" s="32">
        <v>148.2863</v>
      </c>
      <c r="G10" s="32"/>
      <c r="H10" s="27"/>
      <c r="I10" s="27"/>
      <c r="J10" s="32">
        <v>148.2863</v>
      </c>
      <c r="K10" s="53"/>
      <c r="L10" s="53" t="s">
        <v>38</v>
      </c>
      <c r="M10" s="53"/>
      <c r="N10" s="53"/>
      <c r="O10" s="28"/>
      <c r="P10" s="54"/>
      <c r="Q10" s="79"/>
    </row>
    <row r="11" s="5" customFormat="1" ht="32" customHeight="1" outlineLevel="2" spans="1:17">
      <c r="A11" s="27" t="s">
        <v>50</v>
      </c>
      <c r="B11" s="27" t="s">
        <v>51</v>
      </c>
      <c r="C11" s="35"/>
      <c r="D11" s="36"/>
      <c r="E11" s="27" t="s">
        <v>37</v>
      </c>
      <c r="F11" s="32"/>
      <c r="G11" s="32"/>
      <c r="H11" s="27"/>
      <c r="I11" s="27"/>
      <c r="J11" s="32">
        <v>0</v>
      </c>
      <c r="K11" s="53"/>
      <c r="L11" s="53" t="s">
        <v>38</v>
      </c>
      <c r="M11" s="53"/>
      <c r="N11" s="53"/>
      <c r="O11" s="28"/>
      <c r="P11" s="54"/>
      <c r="Q11" s="79"/>
    </row>
    <row r="12" s="5" customFormat="1" ht="32" customHeight="1" outlineLevel="2" spans="1:17">
      <c r="A12" s="27" t="s">
        <v>52</v>
      </c>
      <c r="B12" s="27" t="s">
        <v>53</v>
      </c>
      <c r="C12" s="35"/>
      <c r="D12" s="36"/>
      <c r="E12" s="27" t="s">
        <v>37</v>
      </c>
      <c r="F12" s="32"/>
      <c r="G12" s="32"/>
      <c r="H12" s="27"/>
      <c r="I12" s="27"/>
      <c r="J12" s="32">
        <v>0</v>
      </c>
      <c r="K12" s="53"/>
      <c r="L12" s="53" t="s">
        <v>38</v>
      </c>
      <c r="M12" s="53"/>
      <c r="N12" s="53"/>
      <c r="O12" s="28"/>
      <c r="P12" s="54"/>
      <c r="Q12" s="79"/>
    </row>
    <row r="13" s="5" customFormat="1" ht="32" customHeight="1" outlineLevel="2" spans="1:17">
      <c r="A13" s="27" t="s">
        <v>54</v>
      </c>
      <c r="B13" s="27" t="s">
        <v>55</v>
      </c>
      <c r="C13" s="35"/>
      <c r="D13" s="36"/>
      <c r="E13" s="27" t="s">
        <v>37</v>
      </c>
      <c r="F13" s="32"/>
      <c r="G13" s="32"/>
      <c r="H13" s="27"/>
      <c r="I13" s="27"/>
      <c r="J13" s="32">
        <v>0</v>
      </c>
      <c r="K13" s="53"/>
      <c r="L13" s="53" t="s">
        <v>38</v>
      </c>
      <c r="M13" s="53"/>
      <c r="N13" s="53"/>
      <c r="O13" s="28"/>
      <c r="P13" s="54"/>
      <c r="Q13" s="79"/>
    </row>
    <row r="14" s="5" customFormat="1" ht="32" customHeight="1" outlineLevel="2" spans="1:17">
      <c r="A14" s="27" t="s">
        <v>56</v>
      </c>
      <c r="B14" s="27" t="s">
        <v>57</v>
      </c>
      <c r="C14" s="35"/>
      <c r="D14" s="36"/>
      <c r="E14" s="27" t="s">
        <v>37</v>
      </c>
      <c r="F14" s="32">
        <v>74.096</v>
      </c>
      <c r="G14" s="32"/>
      <c r="H14" s="27">
        <f>12.88+17.15</f>
        <v>30.03</v>
      </c>
      <c r="I14" s="27"/>
      <c r="J14" s="32">
        <v>104.126</v>
      </c>
      <c r="K14" s="53"/>
      <c r="L14" s="53" t="s">
        <v>38</v>
      </c>
      <c r="M14" s="53"/>
      <c r="N14" s="53"/>
      <c r="O14" s="28"/>
      <c r="P14" s="54"/>
      <c r="Q14" s="79"/>
    </row>
    <row r="15" s="5" customFormat="1" ht="35" customHeight="1" outlineLevel="2" spans="1:17">
      <c r="A15" s="27" t="s">
        <v>58</v>
      </c>
      <c r="B15" s="27" t="s">
        <v>59</v>
      </c>
      <c r="C15" s="37"/>
      <c r="D15" s="38"/>
      <c r="E15" s="27" t="s">
        <v>37</v>
      </c>
      <c r="F15" s="32"/>
      <c r="G15" s="32"/>
      <c r="H15" s="27"/>
      <c r="I15" s="27"/>
      <c r="J15" s="32">
        <v>0</v>
      </c>
      <c r="K15" s="53"/>
      <c r="L15" s="53" t="s">
        <v>38</v>
      </c>
      <c r="M15" s="53"/>
      <c r="N15" s="53"/>
      <c r="O15" s="28"/>
      <c r="P15" s="54"/>
      <c r="Q15" s="79"/>
    </row>
    <row r="16" s="5" customFormat="1" ht="60" customHeight="1" outlineLevel="2" spans="1:17">
      <c r="A16" s="27" t="s">
        <v>60</v>
      </c>
      <c r="B16" s="27" t="s">
        <v>61</v>
      </c>
      <c r="C16" s="30" t="s">
        <v>62</v>
      </c>
      <c r="D16" s="27" t="s">
        <v>47</v>
      </c>
      <c r="E16" s="27" t="s">
        <v>63</v>
      </c>
      <c r="F16" s="32">
        <v>1193.45</v>
      </c>
      <c r="G16" s="32"/>
      <c r="H16" s="27">
        <v>102.98</v>
      </c>
      <c r="I16" s="27"/>
      <c r="J16" s="32">
        <v>1296.43</v>
      </c>
      <c r="K16" s="53"/>
      <c r="L16" s="53" t="s">
        <v>38</v>
      </c>
      <c r="M16" s="53"/>
      <c r="N16" s="53"/>
      <c r="O16" s="28"/>
      <c r="P16" s="54"/>
      <c r="Q16" s="79"/>
    </row>
    <row r="17" s="5" customFormat="1" ht="85" customHeight="1" outlineLevel="1" spans="1:16">
      <c r="A17" s="27">
        <v>2.2</v>
      </c>
      <c r="B17" s="30" t="s">
        <v>64</v>
      </c>
      <c r="C17" s="39" t="s">
        <v>65</v>
      </c>
      <c r="D17" s="27" t="s">
        <v>66</v>
      </c>
      <c r="E17" s="27" t="s">
        <v>63</v>
      </c>
      <c r="F17" s="32">
        <v>8775.31</v>
      </c>
      <c r="G17" s="32"/>
      <c r="H17" s="27">
        <f>1516.6+1193.64</f>
        <v>2710.24</v>
      </c>
      <c r="I17" s="27"/>
      <c r="J17" s="32">
        <v>11485.55</v>
      </c>
      <c r="K17" s="53"/>
      <c r="L17" s="53" t="s">
        <v>38</v>
      </c>
      <c r="M17" s="53"/>
      <c r="N17" s="53"/>
      <c r="O17" s="28"/>
      <c r="P17" s="54"/>
    </row>
    <row r="18" s="5" customFormat="1" ht="85" customHeight="1" outlineLevel="1" spans="1:16">
      <c r="A18" s="27">
        <v>2.3</v>
      </c>
      <c r="B18" s="30" t="s">
        <v>67</v>
      </c>
      <c r="C18" s="39" t="s">
        <v>68</v>
      </c>
      <c r="D18" s="27" t="s">
        <v>66</v>
      </c>
      <c r="E18" s="27" t="s">
        <v>63</v>
      </c>
      <c r="F18" s="32">
        <v>404.2126</v>
      </c>
      <c r="G18" s="32"/>
      <c r="H18" s="27">
        <f>60.83+76.06+261.67+535.04</f>
        <v>933.6</v>
      </c>
      <c r="I18" s="27"/>
      <c r="J18" s="32">
        <v>1337.8126</v>
      </c>
      <c r="K18" s="53"/>
      <c r="L18" s="53" t="s">
        <v>38</v>
      </c>
      <c r="M18" s="53"/>
      <c r="N18" s="53"/>
      <c r="O18" s="28"/>
      <c r="P18" s="54"/>
    </row>
    <row r="19" s="5" customFormat="1" ht="42" customHeight="1" outlineLevel="1" spans="1:17">
      <c r="A19" s="27">
        <v>2.4</v>
      </c>
      <c r="B19" s="27" t="s">
        <v>69</v>
      </c>
      <c r="C19" s="34" t="s">
        <v>70</v>
      </c>
      <c r="D19" s="29" t="s">
        <v>47</v>
      </c>
      <c r="E19" s="27"/>
      <c r="F19" s="27"/>
      <c r="G19" s="27"/>
      <c r="H19" s="27"/>
      <c r="I19" s="27"/>
      <c r="J19" s="32"/>
      <c r="K19" s="27"/>
      <c r="L19" s="27"/>
      <c r="M19" s="27"/>
      <c r="N19" s="27"/>
      <c r="O19" s="32"/>
      <c r="P19" s="54"/>
      <c r="Q19" s="79"/>
    </row>
    <row r="20" s="1" customFormat="1" ht="62" customHeight="1" outlineLevel="2" spans="1:16">
      <c r="A20" s="27" t="s">
        <v>71</v>
      </c>
      <c r="B20" s="27" t="s">
        <v>72</v>
      </c>
      <c r="C20" s="35"/>
      <c r="D20" s="36"/>
      <c r="E20" s="27" t="s">
        <v>37</v>
      </c>
      <c r="F20" s="32"/>
      <c r="G20" s="32">
        <v>78.25</v>
      </c>
      <c r="H20" s="27">
        <v>7.88</v>
      </c>
      <c r="I20" s="27"/>
      <c r="J20" s="32">
        <v>86.13</v>
      </c>
      <c r="K20" s="27"/>
      <c r="L20" s="27" t="s">
        <v>38</v>
      </c>
      <c r="M20" s="27"/>
      <c r="N20" s="32"/>
      <c r="O20" s="32"/>
      <c r="P20" s="54"/>
    </row>
    <row r="21" s="1" customFormat="1" ht="62" customHeight="1" outlineLevel="2" spans="1:16">
      <c r="A21" s="27" t="s">
        <v>73</v>
      </c>
      <c r="B21" s="27" t="s">
        <v>74</v>
      </c>
      <c r="C21" s="35"/>
      <c r="D21" s="36"/>
      <c r="E21" s="27" t="s">
        <v>37</v>
      </c>
      <c r="F21" s="32">
        <v>67.33</v>
      </c>
      <c r="G21" s="32">
        <v>1420.49</v>
      </c>
      <c r="H21" s="27">
        <v>400.4</v>
      </c>
      <c r="I21" s="27"/>
      <c r="J21" s="32">
        <v>1888.22</v>
      </c>
      <c r="K21" s="27"/>
      <c r="L21" s="27" t="s">
        <v>38</v>
      </c>
      <c r="M21" s="27"/>
      <c r="N21" s="32"/>
      <c r="O21" s="32"/>
      <c r="P21" s="54"/>
    </row>
    <row r="22" s="1" customFormat="1" ht="62" customHeight="1" outlineLevel="2" spans="1:16">
      <c r="A22" s="27" t="s">
        <v>75</v>
      </c>
      <c r="B22" s="27" t="s">
        <v>76</v>
      </c>
      <c r="C22" s="35"/>
      <c r="D22" s="36"/>
      <c r="E22" s="27" t="s">
        <v>37</v>
      </c>
      <c r="F22" s="32"/>
      <c r="G22" s="32">
        <v>4.38</v>
      </c>
      <c r="H22" s="27"/>
      <c r="I22" s="27"/>
      <c r="J22" s="32">
        <v>4.38</v>
      </c>
      <c r="K22" s="27"/>
      <c r="L22" s="27" t="s">
        <v>38</v>
      </c>
      <c r="M22" s="27"/>
      <c r="N22" s="32"/>
      <c r="O22" s="32"/>
      <c r="P22" s="54" t="s">
        <v>77</v>
      </c>
    </row>
    <row r="23" s="1" customFormat="1" ht="62" customHeight="1" outlineLevel="2" spans="1:16">
      <c r="A23" s="27" t="s">
        <v>78</v>
      </c>
      <c r="B23" s="27" t="s">
        <v>79</v>
      </c>
      <c r="C23" s="35"/>
      <c r="D23" s="36"/>
      <c r="E23" s="27" t="s">
        <v>37</v>
      </c>
      <c r="F23" s="32"/>
      <c r="G23" s="32">
        <v>0.24</v>
      </c>
      <c r="H23" s="27"/>
      <c r="I23" s="27"/>
      <c r="J23" s="32">
        <v>0.24</v>
      </c>
      <c r="K23" s="27"/>
      <c r="L23" s="27" t="s">
        <v>38</v>
      </c>
      <c r="M23" s="27"/>
      <c r="N23" s="27"/>
      <c r="O23" s="32"/>
      <c r="P23" s="54"/>
    </row>
    <row r="24" s="1" customFormat="1" ht="62" customHeight="1" outlineLevel="2" spans="1:16">
      <c r="A24" s="27" t="s">
        <v>80</v>
      </c>
      <c r="B24" s="27" t="s">
        <v>81</v>
      </c>
      <c r="C24" s="35"/>
      <c r="D24" s="36"/>
      <c r="E24" s="27" t="s">
        <v>37</v>
      </c>
      <c r="F24" s="32"/>
      <c r="G24" s="32">
        <v>12.25</v>
      </c>
      <c r="H24" s="27"/>
      <c r="I24" s="27"/>
      <c r="J24" s="32">
        <v>12.25</v>
      </c>
      <c r="K24" s="27"/>
      <c r="L24" s="27" t="s">
        <v>38</v>
      </c>
      <c r="M24" s="27"/>
      <c r="N24" s="27"/>
      <c r="O24" s="32"/>
      <c r="P24" s="55"/>
    </row>
    <row r="25" s="5" customFormat="1" ht="26" customHeight="1" spans="1:17">
      <c r="A25" s="33">
        <v>3</v>
      </c>
      <c r="B25" s="33" t="s">
        <v>82</v>
      </c>
      <c r="C25" s="40"/>
      <c r="D25" s="33"/>
      <c r="E25" s="33"/>
      <c r="F25" s="33"/>
      <c r="G25" s="33"/>
      <c r="H25" s="33"/>
      <c r="I25" s="33"/>
      <c r="J25" s="32"/>
      <c r="K25" s="56"/>
      <c r="L25" s="56"/>
      <c r="M25" s="56"/>
      <c r="N25" s="33"/>
      <c r="O25" s="41"/>
      <c r="P25" s="57"/>
      <c r="Q25" s="79"/>
    </row>
    <row r="26" s="1" customFormat="1" ht="131" customHeight="1" outlineLevel="1" spans="1:16">
      <c r="A26" s="27">
        <v>3.1</v>
      </c>
      <c r="B26" s="27" t="s">
        <v>83</v>
      </c>
      <c r="C26" s="30" t="s">
        <v>84</v>
      </c>
      <c r="D26" s="27" t="s">
        <v>47</v>
      </c>
      <c r="E26" s="27" t="s">
        <v>63</v>
      </c>
      <c r="F26" s="32">
        <f>3456.35+12.68</f>
        <v>3469.03</v>
      </c>
      <c r="G26" s="32">
        <f>49458.12-28592.08</f>
        <v>20866.04</v>
      </c>
      <c r="H26" s="27">
        <v>7075.9</v>
      </c>
      <c r="I26" s="27"/>
      <c r="J26" s="32">
        <v>31410.97</v>
      </c>
      <c r="K26" s="27"/>
      <c r="L26" s="27" t="s">
        <v>38</v>
      </c>
      <c r="M26" s="27"/>
      <c r="N26" s="32"/>
      <c r="O26" s="32"/>
      <c r="P26" s="55" t="s">
        <v>85</v>
      </c>
    </row>
    <row r="27" s="1" customFormat="1" ht="132" customHeight="1" outlineLevel="1" spans="1:16">
      <c r="A27" s="29">
        <v>3.2</v>
      </c>
      <c r="B27" s="27" t="s">
        <v>86</v>
      </c>
      <c r="C27" s="30" t="s">
        <v>87</v>
      </c>
      <c r="D27" s="27" t="s">
        <v>47</v>
      </c>
      <c r="E27" s="27" t="s">
        <v>63</v>
      </c>
      <c r="F27" s="32"/>
      <c r="G27" s="32">
        <f>10033.64-392.01</f>
        <v>9641.63</v>
      </c>
      <c r="H27" s="27">
        <f>3371.7-510.47</f>
        <v>2861.23</v>
      </c>
      <c r="I27" s="27"/>
      <c r="J27" s="32">
        <v>12502.86</v>
      </c>
      <c r="K27" s="27"/>
      <c r="L27" s="27" t="s">
        <v>38</v>
      </c>
      <c r="M27" s="27"/>
      <c r="N27" s="32"/>
      <c r="O27" s="32"/>
      <c r="P27" s="54" t="s">
        <v>88</v>
      </c>
    </row>
    <row r="28" s="1" customFormat="1" ht="132" customHeight="1" outlineLevel="1" spans="1:16">
      <c r="A28" s="27">
        <v>3.3</v>
      </c>
      <c r="B28" s="27" t="s">
        <v>89</v>
      </c>
      <c r="C28" s="30" t="s">
        <v>90</v>
      </c>
      <c r="D28" s="27" t="s">
        <v>47</v>
      </c>
      <c r="E28" s="27" t="s">
        <v>63</v>
      </c>
      <c r="F28" s="32"/>
      <c r="G28" s="32">
        <v>392.01</v>
      </c>
      <c r="H28" s="27">
        <v>510.47</v>
      </c>
      <c r="I28" s="27"/>
      <c r="J28" s="32">
        <v>902.48</v>
      </c>
      <c r="K28" s="27"/>
      <c r="L28" s="27" t="s">
        <v>38</v>
      </c>
      <c r="M28" s="27"/>
      <c r="N28" s="32"/>
      <c r="O28" s="32"/>
      <c r="P28" s="54"/>
    </row>
    <row r="29" s="1" customFormat="1" ht="107" customHeight="1" outlineLevel="1" spans="1:16">
      <c r="A29" s="29">
        <v>3.4</v>
      </c>
      <c r="B29" s="27" t="s">
        <v>91</v>
      </c>
      <c r="C29" s="30" t="s">
        <v>90</v>
      </c>
      <c r="D29" s="27" t="s">
        <v>47</v>
      </c>
      <c r="E29" s="27" t="s">
        <v>63</v>
      </c>
      <c r="F29" s="32">
        <v>240.71</v>
      </c>
      <c r="G29" s="32"/>
      <c r="H29" s="27">
        <v>376.94</v>
      </c>
      <c r="I29" s="27"/>
      <c r="J29" s="32">
        <v>617.65</v>
      </c>
      <c r="K29" s="27"/>
      <c r="L29" s="27" t="s">
        <v>38</v>
      </c>
      <c r="M29" s="27"/>
      <c r="N29" s="32"/>
      <c r="O29" s="32"/>
      <c r="P29" s="54"/>
    </row>
    <row r="30" s="5" customFormat="1" ht="104" customHeight="1" outlineLevel="1" spans="1:16">
      <c r="A30" s="27">
        <v>3.5</v>
      </c>
      <c r="B30" s="27" t="s">
        <v>92</v>
      </c>
      <c r="C30" s="30" t="s">
        <v>93</v>
      </c>
      <c r="D30" s="27" t="s">
        <v>47</v>
      </c>
      <c r="E30" s="27" t="s">
        <v>63</v>
      </c>
      <c r="F30" s="32"/>
      <c r="G30" s="32">
        <v>96.905</v>
      </c>
      <c r="H30" s="27">
        <f>477.72</f>
        <v>477.72</v>
      </c>
      <c r="I30" s="27"/>
      <c r="J30" s="32">
        <v>574.625</v>
      </c>
      <c r="K30" s="58"/>
      <c r="L30" s="27" t="s">
        <v>38</v>
      </c>
      <c r="M30" s="58"/>
      <c r="N30" s="58"/>
      <c r="O30" s="58"/>
      <c r="P30" s="58"/>
    </row>
    <row r="31" s="5" customFormat="1" ht="102" customHeight="1" outlineLevel="1" spans="1:16">
      <c r="A31" s="29">
        <v>3.6</v>
      </c>
      <c r="B31" s="27" t="s">
        <v>94</v>
      </c>
      <c r="C31" s="30" t="s">
        <v>95</v>
      </c>
      <c r="D31" s="27" t="s">
        <v>47</v>
      </c>
      <c r="E31" s="27" t="s">
        <v>63</v>
      </c>
      <c r="F31" s="32"/>
      <c r="G31" s="32">
        <v>9641.63</v>
      </c>
      <c r="H31" s="27">
        <v>3371.7</v>
      </c>
      <c r="I31" s="27"/>
      <c r="J31" s="32">
        <v>13013.33</v>
      </c>
      <c r="K31" s="27"/>
      <c r="L31" s="27" t="s">
        <v>38</v>
      </c>
      <c r="M31" s="27"/>
      <c r="N31" s="27"/>
      <c r="O31" s="32"/>
      <c r="P31" s="54"/>
    </row>
    <row r="32" s="5" customFormat="1" ht="74" customHeight="1" outlineLevel="1" spans="1:16">
      <c r="A32" s="27">
        <v>3.7</v>
      </c>
      <c r="B32" s="27" t="s">
        <v>96</v>
      </c>
      <c r="C32" s="30" t="s">
        <v>97</v>
      </c>
      <c r="D32" s="27" t="s">
        <v>47</v>
      </c>
      <c r="E32" s="27" t="s">
        <v>63</v>
      </c>
      <c r="F32" s="32">
        <v>1540.6174</v>
      </c>
      <c r="G32" s="32"/>
      <c r="H32" s="27">
        <v>358.81</v>
      </c>
      <c r="I32" s="27"/>
      <c r="J32" s="32">
        <v>1899.4274</v>
      </c>
      <c r="K32" s="53"/>
      <c r="L32" s="53" t="s">
        <v>38</v>
      </c>
      <c r="M32" s="53"/>
      <c r="N32" s="53"/>
      <c r="O32" s="32"/>
      <c r="P32" s="55"/>
    </row>
    <row r="33" s="5" customFormat="1" ht="34" customHeight="1" spans="1:17">
      <c r="A33" s="33">
        <v>4</v>
      </c>
      <c r="B33" s="33" t="s">
        <v>98</v>
      </c>
      <c r="C33" s="30"/>
      <c r="D33" s="27"/>
      <c r="E33" s="27"/>
      <c r="F33" s="27"/>
      <c r="G33" s="27"/>
      <c r="H33" s="27"/>
      <c r="I33" s="27"/>
      <c r="J33" s="32"/>
      <c r="K33" s="53"/>
      <c r="L33" s="53"/>
      <c r="M33" s="53"/>
      <c r="N33" s="53"/>
      <c r="O33" s="32"/>
      <c r="P33" s="55"/>
      <c r="Q33" s="79"/>
    </row>
    <row r="34" s="5" customFormat="1" ht="100" customHeight="1" outlineLevel="1" spans="1:17">
      <c r="A34" s="27">
        <v>4.1</v>
      </c>
      <c r="B34" s="27" t="s">
        <v>99</v>
      </c>
      <c r="C34" s="30" t="s">
        <v>100</v>
      </c>
      <c r="D34" s="27" t="s">
        <v>47</v>
      </c>
      <c r="E34" s="27" t="s">
        <v>63</v>
      </c>
      <c r="F34" s="27"/>
      <c r="G34" s="27"/>
      <c r="H34" s="27">
        <v>534.24</v>
      </c>
      <c r="I34" s="27"/>
      <c r="J34" s="32">
        <v>534.24</v>
      </c>
      <c r="K34" s="53"/>
      <c r="L34" s="53" t="s">
        <v>38</v>
      </c>
      <c r="M34" s="53"/>
      <c r="N34" s="53"/>
      <c r="O34" s="32"/>
      <c r="P34" s="55"/>
      <c r="Q34" s="79"/>
    </row>
    <row r="35" s="5" customFormat="1" ht="100" customHeight="1" outlineLevel="1" spans="1:17">
      <c r="A35" s="27">
        <v>4.2</v>
      </c>
      <c r="B35" s="27" t="s">
        <v>101</v>
      </c>
      <c r="C35" s="30" t="s">
        <v>102</v>
      </c>
      <c r="D35" s="27" t="s">
        <v>47</v>
      </c>
      <c r="E35" s="27" t="s">
        <v>63</v>
      </c>
      <c r="F35" s="27"/>
      <c r="G35" s="27"/>
      <c r="H35" s="27">
        <v>534.24</v>
      </c>
      <c r="I35" s="27"/>
      <c r="J35" s="32">
        <v>534.24</v>
      </c>
      <c r="K35" s="53"/>
      <c r="L35" s="53" t="s">
        <v>38</v>
      </c>
      <c r="M35" s="53"/>
      <c r="N35" s="53"/>
      <c r="O35" s="32"/>
      <c r="P35" s="55"/>
      <c r="Q35" s="79"/>
    </row>
    <row r="36" s="5" customFormat="1" ht="90" customHeight="1" outlineLevel="1" spans="1:16">
      <c r="A36" s="27">
        <v>4.3</v>
      </c>
      <c r="B36" s="27" t="s">
        <v>103</v>
      </c>
      <c r="C36" s="30" t="s">
        <v>104</v>
      </c>
      <c r="D36" s="27" t="s">
        <v>47</v>
      </c>
      <c r="E36" s="27" t="s">
        <v>63</v>
      </c>
      <c r="F36" s="27"/>
      <c r="G36" s="27"/>
      <c r="H36" s="27"/>
      <c r="I36" s="27"/>
      <c r="J36" s="32">
        <v>0</v>
      </c>
      <c r="K36" s="27"/>
      <c r="L36" s="27" t="s">
        <v>38</v>
      </c>
      <c r="M36" s="27"/>
      <c r="N36" s="32"/>
      <c r="O36" s="32"/>
      <c r="P36" s="55"/>
    </row>
    <row r="37" s="5" customFormat="1" ht="93" customHeight="1" outlineLevel="1" spans="1:16">
      <c r="A37" s="27">
        <v>4.4</v>
      </c>
      <c r="B37" s="27" t="s">
        <v>105</v>
      </c>
      <c r="C37" s="34" t="s">
        <v>106</v>
      </c>
      <c r="D37" s="29" t="s">
        <v>47</v>
      </c>
      <c r="E37" s="27" t="s">
        <v>63</v>
      </c>
      <c r="F37" s="32">
        <v>48.29</v>
      </c>
      <c r="G37" s="32">
        <f>54.755+161.59</f>
        <v>216.345</v>
      </c>
      <c r="H37" s="27">
        <v>2.88</v>
      </c>
      <c r="I37" s="27"/>
      <c r="J37" s="32">
        <v>267.515</v>
      </c>
      <c r="K37" s="27"/>
      <c r="L37" s="27" t="s">
        <v>38</v>
      </c>
      <c r="M37" s="27"/>
      <c r="N37" s="28"/>
      <c r="O37" s="32"/>
      <c r="P37" s="60"/>
    </row>
    <row r="38" s="5" customFormat="1" ht="93" customHeight="1" outlineLevel="1" spans="1:16">
      <c r="A38" s="27">
        <v>4.5</v>
      </c>
      <c r="B38" s="27" t="s">
        <v>107</v>
      </c>
      <c r="C38" s="34" t="s">
        <v>108</v>
      </c>
      <c r="D38" s="29" t="s">
        <v>47</v>
      </c>
      <c r="E38" s="27" t="s">
        <v>63</v>
      </c>
      <c r="F38" s="32">
        <v>438.42</v>
      </c>
      <c r="G38" s="32"/>
      <c r="H38" s="27">
        <v>125.12</v>
      </c>
      <c r="I38" s="27"/>
      <c r="J38" s="32">
        <v>563.54</v>
      </c>
      <c r="K38" s="27"/>
      <c r="L38" s="27" t="s">
        <v>38</v>
      </c>
      <c r="M38" s="27"/>
      <c r="N38" s="28"/>
      <c r="O38" s="32"/>
      <c r="P38" s="60"/>
    </row>
    <row r="39" s="5" customFormat="1" ht="114" customHeight="1" outlineLevel="1" spans="1:16">
      <c r="A39" s="27">
        <v>4.6</v>
      </c>
      <c r="B39" s="27" t="s">
        <v>109</v>
      </c>
      <c r="C39" s="34" t="s">
        <v>110</v>
      </c>
      <c r="D39" s="29" t="s">
        <v>47</v>
      </c>
      <c r="E39" s="27" t="s">
        <v>63</v>
      </c>
      <c r="F39" s="32">
        <v>180.01</v>
      </c>
      <c r="G39" s="32">
        <v>436.71</v>
      </c>
      <c r="H39" s="27">
        <v>495.84</v>
      </c>
      <c r="I39" s="27"/>
      <c r="J39" s="32">
        <v>1112.56</v>
      </c>
      <c r="K39" s="27"/>
      <c r="L39" s="27" t="s">
        <v>38</v>
      </c>
      <c r="M39" s="27"/>
      <c r="N39" s="28"/>
      <c r="O39" s="32"/>
      <c r="P39" s="55"/>
    </row>
    <row r="40" s="5" customFormat="1" ht="105" customHeight="1" outlineLevel="1" spans="1:16">
      <c r="A40" s="27">
        <v>4.7</v>
      </c>
      <c r="B40" s="27" t="s">
        <v>111</v>
      </c>
      <c r="C40" s="34" t="s">
        <v>112</v>
      </c>
      <c r="D40" s="29" t="s">
        <v>47</v>
      </c>
      <c r="E40" s="27" t="s">
        <v>63</v>
      </c>
      <c r="F40" s="32">
        <v>11.886</v>
      </c>
      <c r="G40" s="32">
        <f>721.5*0.12</f>
        <v>86.58</v>
      </c>
      <c r="H40" s="27">
        <f>360*0.12</f>
        <v>43.2</v>
      </c>
      <c r="I40" s="27"/>
      <c r="J40" s="32">
        <v>141.666</v>
      </c>
      <c r="K40" s="27"/>
      <c r="L40" s="27" t="s">
        <v>38</v>
      </c>
      <c r="M40" s="27"/>
      <c r="N40" s="28"/>
      <c r="O40" s="32"/>
      <c r="P40" s="55"/>
    </row>
    <row r="41" s="5" customFormat="1" ht="131" customHeight="1" outlineLevel="1" spans="1:16">
      <c r="A41" s="74">
        <v>4.8</v>
      </c>
      <c r="B41" s="27" t="s">
        <v>113</v>
      </c>
      <c r="C41" s="34" t="s">
        <v>114</v>
      </c>
      <c r="D41" s="29" t="s">
        <v>115</v>
      </c>
      <c r="E41" s="27" t="s">
        <v>116</v>
      </c>
      <c r="F41" s="32">
        <v>117</v>
      </c>
      <c r="G41" s="32">
        <v>855</v>
      </c>
      <c r="H41" s="27">
        <f>138+76+14</f>
        <v>228</v>
      </c>
      <c r="I41" s="27"/>
      <c r="J41" s="32">
        <v>1200</v>
      </c>
      <c r="K41" s="27"/>
      <c r="L41" s="27" t="s">
        <v>38</v>
      </c>
      <c r="M41" s="27"/>
      <c r="N41" s="27"/>
      <c r="O41" s="32"/>
      <c r="P41" s="55"/>
    </row>
    <row r="42" s="5" customFormat="1" ht="30" customHeight="1" spans="1:17">
      <c r="A42" s="33">
        <v>5</v>
      </c>
      <c r="B42" s="33" t="s">
        <v>117</v>
      </c>
      <c r="C42" s="30"/>
      <c r="D42" s="27"/>
      <c r="E42" s="27"/>
      <c r="F42" s="27"/>
      <c r="G42" s="27"/>
      <c r="H42" s="27"/>
      <c r="I42" s="27"/>
      <c r="J42" s="32"/>
      <c r="K42" s="27"/>
      <c r="L42" s="27"/>
      <c r="M42" s="27"/>
      <c r="N42" s="27"/>
      <c r="O42" s="32"/>
      <c r="P42" s="55"/>
      <c r="Q42" s="79"/>
    </row>
    <row r="43" s="5" customFormat="1" ht="83" customHeight="1" outlineLevel="1" spans="1:16">
      <c r="A43" s="42" t="s">
        <v>118</v>
      </c>
      <c r="B43" s="27" t="s">
        <v>119</v>
      </c>
      <c r="C43" s="30" t="s">
        <v>120</v>
      </c>
      <c r="D43" s="27" t="s">
        <v>47</v>
      </c>
      <c r="E43" s="27" t="s">
        <v>63</v>
      </c>
      <c r="F43" s="32">
        <v>180.18</v>
      </c>
      <c r="G43" s="32">
        <f>477.39+153.46</f>
        <v>630.85</v>
      </c>
      <c r="H43" s="27">
        <v>372.42</v>
      </c>
      <c r="I43" s="27"/>
      <c r="J43" s="32">
        <v>1183.45</v>
      </c>
      <c r="K43" s="27"/>
      <c r="L43" s="27" t="s">
        <v>38</v>
      </c>
      <c r="M43" s="27"/>
      <c r="N43" s="53"/>
      <c r="O43" s="32"/>
      <c r="P43" s="55"/>
    </row>
    <row r="44" s="5" customFormat="1" ht="97" customHeight="1" outlineLevel="1" spans="1:16">
      <c r="A44" s="42" t="s">
        <v>121</v>
      </c>
      <c r="B44" s="27" t="s">
        <v>122</v>
      </c>
      <c r="C44" s="30" t="s">
        <v>123</v>
      </c>
      <c r="D44" s="29" t="s">
        <v>47</v>
      </c>
      <c r="E44" s="27" t="s">
        <v>63</v>
      </c>
      <c r="F44" s="32"/>
      <c r="G44" s="32">
        <v>3526.76</v>
      </c>
      <c r="H44" s="27">
        <v>372.42</v>
      </c>
      <c r="I44" s="27"/>
      <c r="J44" s="32">
        <v>3899.18</v>
      </c>
      <c r="K44" s="27"/>
      <c r="L44" s="27" t="s">
        <v>38</v>
      </c>
      <c r="M44" s="27"/>
      <c r="N44" s="53"/>
      <c r="O44" s="32"/>
      <c r="P44" s="55"/>
    </row>
    <row r="45" s="5" customFormat="1" ht="111" customHeight="1" outlineLevel="1" spans="1:16">
      <c r="A45" s="42" t="s">
        <v>124</v>
      </c>
      <c r="B45" s="27" t="s">
        <v>125</v>
      </c>
      <c r="C45" s="30" t="s">
        <v>126</v>
      </c>
      <c r="D45" s="27" t="s">
        <v>47</v>
      </c>
      <c r="E45" s="27" t="s">
        <v>63</v>
      </c>
      <c r="F45" s="32"/>
      <c r="G45" s="32">
        <v>3680.22</v>
      </c>
      <c r="H45" s="27">
        <v>1538.91</v>
      </c>
      <c r="I45" s="27"/>
      <c r="J45" s="32">
        <v>5219.13</v>
      </c>
      <c r="K45" s="27"/>
      <c r="L45" s="27" t="s">
        <v>38</v>
      </c>
      <c r="M45" s="27"/>
      <c r="N45" s="28"/>
      <c r="O45" s="32"/>
      <c r="P45" s="55"/>
    </row>
    <row r="46" s="5" customFormat="1" ht="103" customHeight="1" outlineLevel="1" spans="1:17">
      <c r="A46" s="42" t="s">
        <v>127</v>
      </c>
      <c r="B46" s="27" t="s">
        <v>128</v>
      </c>
      <c r="C46" s="30" t="s">
        <v>129</v>
      </c>
      <c r="D46" s="27" t="s">
        <v>47</v>
      </c>
      <c r="E46" s="27" t="s">
        <v>63</v>
      </c>
      <c r="F46" s="32">
        <v>180.18</v>
      </c>
      <c r="G46" s="32"/>
      <c r="H46" s="27"/>
      <c r="I46" s="27"/>
      <c r="J46" s="32">
        <v>180.18</v>
      </c>
      <c r="K46" s="27"/>
      <c r="L46" s="27" t="s">
        <v>38</v>
      </c>
      <c r="M46" s="27"/>
      <c r="N46" s="28"/>
      <c r="O46" s="32"/>
      <c r="P46" s="55"/>
      <c r="Q46" s="79"/>
    </row>
    <row r="47" s="5" customFormat="1" ht="103" customHeight="1" outlineLevel="1" spans="1:17">
      <c r="A47" s="42" t="s">
        <v>130</v>
      </c>
      <c r="B47" s="27" t="s">
        <v>131</v>
      </c>
      <c r="C47" s="30" t="s">
        <v>132</v>
      </c>
      <c r="D47" s="27" t="s">
        <v>47</v>
      </c>
      <c r="E47" s="27" t="s">
        <v>63</v>
      </c>
      <c r="F47" s="32"/>
      <c r="G47" s="32"/>
      <c r="H47" s="27"/>
      <c r="I47" s="27"/>
      <c r="J47" s="32">
        <v>0</v>
      </c>
      <c r="K47" s="27"/>
      <c r="L47" s="27" t="s">
        <v>38</v>
      </c>
      <c r="M47" s="27"/>
      <c r="N47" s="28"/>
      <c r="O47" s="32"/>
      <c r="P47" s="55"/>
      <c r="Q47" s="79"/>
    </row>
    <row r="48" s="5" customFormat="1" ht="37" customHeight="1" spans="1:17">
      <c r="A48" s="33">
        <v>6</v>
      </c>
      <c r="B48" s="33" t="s">
        <v>133</v>
      </c>
      <c r="C48" s="30"/>
      <c r="D48" s="27"/>
      <c r="E48" s="27"/>
      <c r="F48" s="27"/>
      <c r="G48" s="27"/>
      <c r="H48" s="27"/>
      <c r="I48" s="27"/>
      <c r="J48" s="32"/>
      <c r="K48" s="27"/>
      <c r="L48" s="27"/>
      <c r="M48" s="27"/>
      <c r="N48" s="27"/>
      <c r="O48" s="32"/>
      <c r="P48" s="55"/>
      <c r="Q48" s="79"/>
    </row>
    <row r="49" s="1" customFormat="1" ht="180" customHeight="1" outlineLevel="1" spans="1:17">
      <c r="A49" s="27">
        <v>6.1</v>
      </c>
      <c r="B49" s="27" t="s">
        <v>134</v>
      </c>
      <c r="C49" s="34" t="s">
        <v>135</v>
      </c>
      <c r="D49" s="29" t="s">
        <v>47</v>
      </c>
      <c r="E49" s="27" t="s">
        <v>63</v>
      </c>
      <c r="F49" s="32">
        <v>2997.14</v>
      </c>
      <c r="G49" s="32">
        <v>15655.24</v>
      </c>
      <c r="H49" s="27">
        <f>4021.69+352.74</f>
        <v>4374.43</v>
      </c>
      <c r="I49" s="27"/>
      <c r="J49" s="32">
        <v>23026.81</v>
      </c>
      <c r="K49" s="27"/>
      <c r="L49" s="27"/>
      <c r="M49" s="27"/>
      <c r="N49" s="32"/>
      <c r="O49" s="32"/>
      <c r="P49" s="61"/>
      <c r="Q49" s="73"/>
    </row>
    <row r="50" s="1" customFormat="1" ht="180" customHeight="1" outlineLevel="1" spans="1:17">
      <c r="A50" s="27">
        <v>6.2</v>
      </c>
      <c r="B50" s="27" t="s">
        <v>136</v>
      </c>
      <c r="C50" s="34" t="s">
        <v>137</v>
      </c>
      <c r="D50" s="29" t="s">
        <v>47</v>
      </c>
      <c r="E50" s="27" t="s">
        <v>63</v>
      </c>
      <c r="F50" s="32">
        <v>2050.07</v>
      </c>
      <c r="G50" s="32">
        <f>6131.88+225.97</f>
        <v>6357.85</v>
      </c>
      <c r="H50" s="27">
        <v>5574.32</v>
      </c>
      <c r="I50" s="27"/>
      <c r="J50" s="32">
        <v>13982.24</v>
      </c>
      <c r="K50" s="27"/>
      <c r="L50" s="27"/>
      <c r="M50" s="27"/>
      <c r="N50" s="32"/>
      <c r="O50" s="32"/>
      <c r="P50" s="61"/>
      <c r="Q50" s="73"/>
    </row>
    <row r="51" s="1" customFormat="1" ht="177" customHeight="1" outlineLevel="1" spans="1:16">
      <c r="A51" s="27">
        <v>6.3</v>
      </c>
      <c r="B51" s="27" t="s">
        <v>138</v>
      </c>
      <c r="C51" s="30" t="s">
        <v>139</v>
      </c>
      <c r="D51" s="27" t="s">
        <v>47</v>
      </c>
      <c r="E51" s="27" t="s">
        <v>63</v>
      </c>
      <c r="F51" s="32"/>
      <c r="G51" s="32">
        <v>14287.75</v>
      </c>
      <c r="H51" s="27">
        <v>8.76</v>
      </c>
      <c r="I51" s="27"/>
      <c r="J51" s="32">
        <v>14296.51</v>
      </c>
      <c r="K51" s="27"/>
      <c r="L51" s="27"/>
      <c r="M51" s="27"/>
      <c r="N51" s="46"/>
      <c r="O51" s="32"/>
      <c r="P51" s="62"/>
    </row>
    <row r="52" s="72" customFormat="1" ht="177" customHeight="1" outlineLevel="1" spans="1:17">
      <c r="A52" s="27">
        <v>6.4</v>
      </c>
      <c r="B52" s="27" t="s">
        <v>140</v>
      </c>
      <c r="C52" s="30" t="s">
        <v>141</v>
      </c>
      <c r="D52" s="27" t="s">
        <v>47</v>
      </c>
      <c r="E52" s="27" t="s">
        <v>63</v>
      </c>
      <c r="F52" s="32">
        <v>250.818</v>
      </c>
      <c r="G52" s="32">
        <v>273.9</v>
      </c>
      <c r="H52" s="27">
        <v>506.86</v>
      </c>
      <c r="I52" s="27"/>
      <c r="J52" s="32">
        <v>1031.578</v>
      </c>
      <c r="K52" s="27"/>
      <c r="L52" s="27"/>
      <c r="M52" s="27"/>
      <c r="N52" s="46"/>
      <c r="O52" s="32"/>
      <c r="P52" s="62" t="s">
        <v>142</v>
      </c>
      <c r="Q52" s="80"/>
    </row>
    <row r="53" s="7" customFormat="1" ht="39" customHeight="1" spans="1:17">
      <c r="A53" s="25">
        <v>7</v>
      </c>
      <c r="B53" s="25" t="s">
        <v>143</v>
      </c>
      <c r="C53" s="43"/>
      <c r="D53" s="25"/>
      <c r="E53" s="25"/>
      <c r="F53" s="25"/>
      <c r="G53" s="25"/>
      <c r="H53" s="25"/>
      <c r="I53" s="25"/>
      <c r="J53" s="32"/>
      <c r="K53" s="25"/>
      <c r="L53" s="25"/>
      <c r="M53" s="25"/>
      <c r="N53" s="25"/>
      <c r="O53" s="44"/>
      <c r="P53" s="63"/>
      <c r="Q53" s="81"/>
    </row>
    <row r="54" s="1" customFormat="1" ht="108" customHeight="1" outlineLevel="1" spans="1:17">
      <c r="A54" s="45">
        <v>7.1</v>
      </c>
      <c r="B54" s="45" t="s">
        <v>144</v>
      </c>
      <c r="C54" s="30" t="s">
        <v>145</v>
      </c>
      <c r="D54" s="27" t="s">
        <v>47</v>
      </c>
      <c r="E54" s="45" t="s">
        <v>63</v>
      </c>
      <c r="F54" s="46"/>
      <c r="G54" s="46">
        <v>157.67</v>
      </c>
      <c r="H54" s="45">
        <f>38.95+535.65</f>
        <v>574.6</v>
      </c>
      <c r="I54" s="45"/>
      <c r="J54" s="32">
        <v>732.27</v>
      </c>
      <c r="K54" s="45"/>
      <c r="L54" s="45" t="s">
        <v>38</v>
      </c>
      <c r="M54" s="45"/>
      <c r="N54" s="46"/>
      <c r="O54" s="32"/>
      <c r="P54" s="62"/>
      <c r="Q54" s="73"/>
    </row>
    <row r="55" s="1" customFormat="1" ht="105" customHeight="1" outlineLevel="1" spans="1:17">
      <c r="A55" s="45">
        <v>7.2</v>
      </c>
      <c r="B55" s="45" t="s">
        <v>146</v>
      </c>
      <c r="C55" s="30" t="s">
        <v>147</v>
      </c>
      <c r="D55" s="27" t="s">
        <v>47</v>
      </c>
      <c r="E55" s="45" t="s">
        <v>63</v>
      </c>
      <c r="F55" s="46"/>
      <c r="G55" s="46">
        <v>31.86</v>
      </c>
      <c r="H55" s="45"/>
      <c r="I55" s="45"/>
      <c r="J55" s="32">
        <v>31.86</v>
      </c>
      <c r="K55" s="45"/>
      <c r="L55" s="45" t="s">
        <v>38</v>
      </c>
      <c r="M55" s="45"/>
      <c r="N55" s="46"/>
      <c r="O55" s="32"/>
      <c r="P55" s="62"/>
      <c r="Q55" s="73"/>
    </row>
    <row r="56" s="1" customFormat="1" ht="105" customHeight="1" outlineLevel="1" spans="1:17">
      <c r="A56" s="45">
        <v>7.3</v>
      </c>
      <c r="B56" s="45" t="s">
        <v>148</v>
      </c>
      <c r="C56" s="30" t="s">
        <v>149</v>
      </c>
      <c r="D56" s="27" t="s">
        <v>47</v>
      </c>
      <c r="E56" s="45" t="s">
        <v>63</v>
      </c>
      <c r="F56" s="46"/>
      <c r="G56" s="46">
        <v>100.26</v>
      </c>
      <c r="H56" s="45">
        <v>61.04</v>
      </c>
      <c r="I56" s="45"/>
      <c r="J56" s="32">
        <v>161.3</v>
      </c>
      <c r="K56" s="45"/>
      <c r="L56" s="45" t="s">
        <v>38</v>
      </c>
      <c r="M56" s="45"/>
      <c r="N56" s="46"/>
      <c r="O56" s="32"/>
      <c r="P56" s="62"/>
      <c r="Q56" s="73"/>
    </row>
    <row r="57" s="1" customFormat="1" ht="105" customHeight="1" outlineLevel="1" spans="1:16">
      <c r="A57" s="45">
        <v>7.4</v>
      </c>
      <c r="B57" s="45" t="s">
        <v>150</v>
      </c>
      <c r="C57" s="30" t="s">
        <v>151</v>
      </c>
      <c r="D57" s="27" t="s">
        <v>152</v>
      </c>
      <c r="E57" s="45" t="s">
        <v>63</v>
      </c>
      <c r="F57" s="46"/>
      <c r="G57" s="46">
        <v>31.86</v>
      </c>
      <c r="H57" s="45">
        <f>5.44*2+1.02</f>
        <v>11.9</v>
      </c>
      <c r="I57" s="45"/>
      <c r="J57" s="32">
        <v>43.76</v>
      </c>
      <c r="K57" s="45"/>
      <c r="L57" s="45" t="s">
        <v>38</v>
      </c>
      <c r="M57" s="45"/>
      <c r="N57" s="46"/>
      <c r="O57" s="32"/>
      <c r="P57" s="62"/>
    </row>
    <row r="58" s="1" customFormat="1" ht="105" customHeight="1" outlineLevel="1" spans="1:16">
      <c r="A58" s="45">
        <v>7.5</v>
      </c>
      <c r="B58" s="27" t="s">
        <v>153</v>
      </c>
      <c r="C58" s="30" t="s">
        <v>154</v>
      </c>
      <c r="D58" s="27" t="s">
        <v>155</v>
      </c>
      <c r="E58" s="45" t="s">
        <v>37</v>
      </c>
      <c r="F58" s="46"/>
      <c r="G58" s="46">
        <v>0.469863</v>
      </c>
      <c r="H58" s="45"/>
      <c r="I58" s="45"/>
      <c r="J58" s="32">
        <v>0.469863</v>
      </c>
      <c r="K58" s="45"/>
      <c r="L58" s="45" t="s">
        <v>38</v>
      </c>
      <c r="M58" s="45"/>
      <c r="N58" s="46"/>
      <c r="O58" s="32"/>
      <c r="P58" s="62"/>
    </row>
    <row r="59" s="1" customFormat="1" ht="105" customHeight="1" outlineLevel="1" spans="1:16">
      <c r="A59" s="45">
        <v>7.6</v>
      </c>
      <c r="B59" s="27" t="s">
        <v>156</v>
      </c>
      <c r="C59" s="30" t="s">
        <v>157</v>
      </c>
      <c r="D59" s="27" t="s">
        <v>155</v>
      </c>
      <c r="E59" s="45" t="s">
        <v>37</v>
      </c>
      <c r="F59" s="46"/>
      <c r="G59" s="46">
        <f>18.04968+3.13599</f>
        <v>21.18567</v>
      </c>
      <c r="H59" s="45">
        <v>45.87</v>
      </c>
      <c r="I59" s="45"/>
      <c r="J59" s="32">
        <v>67.05567</v>
      </c>
      <c r="K59" s="45"/>
      <c r="L59" s="45" t="s">
        <v>38</v>
      </c>
      <c r="M59" s="45"/>
      <c r="N59" s="46"/>
      <c r="O59" s="32"/>
      <c r="P59" s="62"/>
    </row>
    <row r="60" s="1" customFormat="1" ht="105" customHeight="1" outlineLevel="1" spans="1:16">
      <c r="A60" s="45">
        <v>7.7</v>
      </c>
      <c r="B60" s="45" t="s">
        <v>158</v>
      </c>
      <c r="C60" s="30" t="s">
        <v>159</v>
      </c>
      <c r="D60" s="27" t="s">
        <v>155</v>
      </c>
      <c r="E60" s="45" t="s">
        <v>37</v>
      </c>
      <c r="F60" s="46"/>
      <c r="G60" s="46">
        <v>2.565</v>
      </c>
      <c r="H60" s="45">
        <f>4.09*21.17</f>
        <v>86.5853</v>
      </c>
      <c r="I60" s="45"/>
      <c r="J60" s="32">
        <v>89.1503</v>
      </c>
      <c r="K60" s="45"/>
      <c r="L60" s="45" t="s">
        <v>38</v>
      </c>
      <c r="M60" s="45"/>
      <c r="N60" s="46"/>
      <c r="O60" s="32"/>
      <c r="P60" s="62"/>
    </row>
    <row r="61" s="6" customFormat="1" ht="42" customHeight="1" spans="1:17">
      <c r="A61" s="25">
        <v>8</v>
      </c>
      <c r="B61" s="33" t="s">
        <v>160</v>
      </c>
      <c r="C61" s="30"/>
      <c r="D61" s="27"/>
      <c r="E61" s="45"/>
      <c r="F61" s="45"/>
      <c r="G61" s="45"/>
      <c r="H61" s="45"/>
      <c r="I61" s="45"/>
      <c r="J61" s="32">
        <v>0</v>
      </c>
      <c r="K61" s="45"/>
      <c r="L61" s="45"/>
      <c r="M61" s="45"/>
      <c r="N61" s="45"/>
      <c r="O61" s="46"/>
      <c r="P61" s="62"/>
      <c r="Q61" s="80"/>
    </row>
    <row r="62" s="6" customFormat="1" ht="40" customHeight="1" outlineLevel="1" spans="1:17">
      <c r="A62" s="45">
        <v>8.1</v>
      </c>
      <c r="B62" s="45" t="s">
        <v>161</v>
      </c>
      <c r="C62" s="30" t="s">
        <v>162</v>
      </c>
      <c r="D62" s="27" t="s">
        <v>163</v>
      </c>
      <c r="E62" s="45" t="s">
        <v>63</v>
      </c>
      <c r="F62" s="46"/>
      <c r="G62" s="46"/>
      <c r="H62" s="45"/>
      <c r="I62" s="45"/>
      <c r="J62" s="32">
        <v>0</v>
      </c>
      <c r="K62" s="45"/>
      <c r="L62" s="45"/>
      <c r="M62" s="45"/>
      <c r="N62" s="45"/>
      <c r="O62" s="32"/>
      <c r="P62" s="62"/>
      <c r="Q62" s="80"/>
    </row>
    <row r="63" s="6" customFormat="1" ht="40" customHeight="1" outlineLevel="1" spans="1:17">
      <c r="A63" s="45">
        <v>8.2</v>
      </c>
      <c r="B63" s="45" t="s">
        <v>164</v>
      </c>
      <c r="C63" s="30" t="s">
        <v>162</v>
      </c>
      <c r="D63" s="27" t="s">
        <v>152</v>
      </c>
      <c r="E63" s="45" t="s">
        <v>63</v>
      </c>
      <c r="F63" s="46"/>
      <c r="G63" s="46">
        <f>133.4*1.1*2</f>
        <v>293.48</v>
      </c>
      <c r="H63" s="45">
        <v>126</v>
      </c>
      <c r="I63" s="45"/>
      <c r="J63" s="32">
        <v>419.48</v>
      </c>
      <c r="K63" s="45"/>
      <c r="L63" s="45"/>
      <c r="M63" s="45"/>
      <c r="N63" s="45"/>
      <c r="O63" s="46"/>
      <c r="P63" s="62"/>
      <c r="Q63" s="80"/>
    </row>
    <row r="64" s="6" customFormat="1" ht="40" customHeight="1" outlineLevel="1" spans="1:17">
      <c r="A64" s="45">
        <v>8.3</v>
      </c>
      <c r="B64" s="45" t="s">
        <v>165</v>
      </c>
      <c r="C64" s="30" t="s">
        <v>166</v>
      </c>
      <c r="D64" s="27" t="s">
        <v>167</v>
      </c>
      <c r="E64" s="45" t="s">
        <v>168</v>
      </c>
      <c r="F64" s="46"/>
      <c r="G64" s="46">
        <f>133.4*2</f>
        <v>266.8</v>
      </c>
      <c r="H64" s="45">
        <v>126</v>
      </c>
      <c r="I64" s="45"/>
      <c r="J64" s="32">
        <v>392.8</v>
      </c>
      <c r="K64" s="45"/>
      <c r="L64" s="45"/>
      <c r="M64" s="45"/>
      <c r="N64" s="45"/>
      <c r="O64" s="46"/>
      <c r="P64" s="62"/>
      <c r="Q64" s="80"/>
    </row>
    <row r="65" s="6" customFormat="1" ht="41" customHeight="1" outlineLevel="1" spans="1:17">
      <c r="A65" s="45">
        <v>8.4</v>
      </c>
      <c r="B65" s="27" t="s">
        <v>169</v>
      </c>
      <c r="C65" s="30" t="s">
        <v>170</v>
      </c>
      <c r="D65" s="27" t="s">
        <v>171</v>
      </c>
      <c r="E65" s="45" t="s">
        <v>37</v>
      </c>
      <c r="F65" s="46"/>
      <c r="G65" s="46">
        <f>45.38*2</f>
        <v>90.76</v>
      </c>
      <c r="H65" s="45"/>
      <c r="I65" s="45"/>
      <c r="J65" s="32">
        <v>90.76</v>
      </c>
      <c r="K65" s="45"/>
      <c r="L65" s="45"/>
      <c r="M65" s="45"/>
      <c r="N65" s="45"/>
      <c r="O65" s="46"/>
      <c r="P65" s="30" t="s">
        <v>172</v>
      </c>
      <c r="Q65" s="80"/>
    </row>
    <row r="66" s="9" customFormat="1" ht="34" customHeight="1" spans="1:17">
      <c r="A66" s="25">
        <v>9</v>
      </c>
      <c r="B66" s="82" t="s">
        <v>173</v>
      </c>
      <c r="C66" s="83"/>
      <c r="D66" s="83"/>
      <c r="E66" s="25" t="s">
        <v>174</v>
      </c>
      <c r="F66" s="25"/>
      <c r="G66" s="25"/>
      <c r="H66" s="25"/>
      <c r="I66" s="25"/>
      <c r="J66" s="44"/>
      <c r="K66" s="25"/>
      <c r="L66" s="25"/>
      <c r="M66" s="25"/>
      <c r="N66" s="25"/>
      <c r="O66" s="44"/>
      <c r="P66" s="71"/>
      <c r="Q66" s="84"/>
    </row>
    <row r="67" s="9" customFormat="1" ht="34" customHeight="1" spans="1:17">
      <c r="A67" s="25">
        <v>10</v>
      </c>
      <c r="B67" s="82" t="s">
        <v>175</v>
      </c>
      <c r="C67" s="83"/>
      <c r="D67" s="83"/>
      <c r="E67" s="25" t="s">
        <v>174</v>
      </c>
      <c r="F67" s="25"/>
      <c r="G67" s="25"/>
      <c r="H67" s="25"/>
      <c r="I67" s="25"/>
      <c r="J67" s="44"/>
      <c r="K67" s="25"/>
      <c r="L67" s="25"/>
      <c r="M67" s="25"/>
      <c r="N67" s="25"/>
      <c r="O67" s="44"/>
      <c r="P67" s="71"/>
      <c r="Q67" s="84"/>
    </row>
    <row r="68" s="2" customFormat="1" ht="34" customHeight="1" spans="1:17">
      <c r="A68" s="25">
        <v>11</v>
      </c>
      <c r="B68" s="82" t="s">
        <v>176</v>
      </c>
      <c r="C68" s="83"/>
      <c r="D68" s="83"/>
      <c r="E68" s="25" t="s">
        <v>174</v>
      </c>
      <c r="F68" s="25"/>
      <c r="G68" s="25"/>
      <c r="H68" s="25"/>
      <c r="I68" s="25"/>
      <c r="J68" s="44"/>
      <c r="K68" s="25"/>
      <c r="L68" s="25"/>
      <c r="M68" s="25"/>
      <c r="N68" s="25"/>
      <c r="O68" s="44"/>
      <c r="P68" s="71"/>
      <c r="Q68" s="75"/>
    </row>
    <row r="69" ht="186" customHeight="1" spans="1:16">
      <c r="A69" s="40" t="s">
        <v>177</v>
      </c>
      <c r="B69" s="43"/>
      <c r="C69" s="43"/>
      <c r="D69" s="43"/>
      <c r="E69" s="43"/>
      <c r="F69" s="43"/>
      <c r="G69" s="43"/>
      <c r="H69" s="43"/>
      <c r="I69" s="43"/>
      <c r="J69" s="69"/>
      <c r="K69" s="43"/>
      <c r="L69" s="43"/>
      <c r="M69" s="43"/>
      <c r="N69" s="43"/>
      <c r="O69" s="44"/>
      <c r="P69" s="43"/>
    </row>
    <row r="70" ht="39" customHeight="1"/>
    <row r="71" ht="39" customHeight="1"/>
    <row r="72" ht="39" customHeight="1"/>
    <row r="73" ht="39" customHeight="1"/>
    <row r="74" ht="39" customHeight="1"/>
    <row r="75" ht="39" customHeight="1"/>
    <row r="76" ht="39" customHeight="1"/>
    <row r="77" ht="39" customHeight="1"/>
    <row r="78" ht="39" customHeight="1"/>
    <row r="79" ht="39" customHeight="1"/>
    <row r="80" ht="39" customHeight="1"/>
    <row r="81" ht="39" customHeight="1"/>
    <row r="82" ht="39" customHeight="1"/>
  </sheetData>
  <mergeCells count="26">
    <mergeCell ref="A1:P1"/>
    <mergeCell ref="A2:E2"/>
    <mergeCell ref="B66:D66"/>
    <mergeCell ref="B67:D67"/>
    <mergeCell ref="B68:D68"/>
    <mergeCell ref="A69:P69"/>
    <mergeCell ref="A3:A4"/>
    <mergeCell ref="B3:B4"/>
    <mergeCell ref="C3:C4"/>
    <mergeCell ref="C9:C15"/>
    <mergeCell ref="C19:C24"/>
    <mergeCell ref="D3:D4"/>
    <mergeCell ref="D9:D15"/>
    <mergeCell ref="D19:D24"/>
    <mergeCell ref="E3:E4"/>
    <mergeCell ref="F3:F4"/>
    <mergeCell ref="G3:G4"/>
    <mergeCell ref="H3:H4"/>
    <mergeCell ref="I3:I4"/>
    <mergeCell ref="J3:J4"/>
    <mergeCell ref="K3:K4"/>
    <mergeCell ref="L3:L4"/>
    <mergeCell ref="M3:M4"/>
    <mergeCell ref="N3:N4"/>
    <mergeCell ref="O3:O4"/>
    <mergeCell ref="P3:P4"/>
  </mergeCells>
  <printOptions horizontalCentered="1"/>
  <pageMargins left="0.314583333333333" right="0.314583333333333" top="0.590277777777778" bottom="0.590277777777778" header="0.196527777777778" footer="0.393055555555556"/>
  <pageSetup paperSize="9" scale="49" orientation="landscape" horizontalDpi="600"/>
  <headerFooter>
    <oddFooter>&amp;C第 &amp;P 页，共 &amp;N 页</oddFooter>
  </headerFooter>
  <rowBreaks count="2" manualBreakCount="2">
    <brk id="19" max="15" man="1"/>
    <brk id="39" max="15" man="1"/>
  </rowBreaks>
  <colBreaks count="1" manualBreakCount="1">
    <brk id="16" max="68"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pageSetUpPr fitToPage="1"/>
  </sheetPr>
  <dimension ref="A1:N88"/>
  <sheetViews>
    <sheetView showGridLines="0" tabSelected="1" view="pageBreakPreview" zoomScale="85" zoomScaleNormal="85" workbookViewId="0">
      <pane ySplit="4" topLeftCell="A31" activePane="bottomLeft" state="frozen"/>
      <selection/>
      <selection pane="bottomLeft" activeCell="G31" sqref="G31:H31"/>
    </sheetView>
  </sheetViews>
  <sheetFormatPr defaultColWidth="9" defaultRowHeight="11.25"/>
  <cols>
    <col min="1" max="1" width="8.44761904761905" style="3" customWidth="1"/>
    <col min="2" max="2" width="28.1428571428571" style="10" customWidth="1"/>
    <col min="3" max="3" width="49.2857142857143" style="11" customWidth="1"/>
    <col min="4" max="4" width="25.2095238095238" style="10" customWidth="1"/>
    <col min="5" max="5" width="11" style="10" customWidth="1"/>
    <col min="6" max="7" width="17.1428571428571" style="12" customWidth="1"/>
    <col min="8" max="8" width="15.3047619047619" style="12" customWidth="1"/>
    <col min="9" max="10" width="11" style="10" customWidth="1"/>
    <col min="11" max="11" width="14.1142857142857" style="10" customWidth="1"/>
    <col min="12" max="12" width="12" style="10" customWidth="1"/>
    <col min="13" max="13" width="14.8571428571429" style="12" customWidth="1"/>
    <col min="14" max="14" width="25.2857142857143" style="11" customWidth="1"/>
    <col min="15" max="16384" width="9" style="1"/>
  </cols>
  <sheetData>
    <row r="1" s="1" customFormat="1" ht="33" customHeight="1" spans="1:14">
      <c r="A1" s="13" t="s">
        <v>178</v>
      </c>
      <c r="B1" s="13"/>
      <c r="C1" s="14"/>
      <c r="D1" s="13"/>
      <c r="E1" s="13"/>
      <c r="F1" s="15"/>
      <c r="G1" s="15"/>
      <c r="H1" s="15"/>
      <c r="I1" s="13"/>
      <c r="J1" s="13"/>
      <c r="K1" s="13"/>
      <c r="L1" s="13"/>
      <c r="M1" s="15"/>
      <c r="N1" s="14"/>
    </row>
    <row r="2" s="2" customFormat="1" ht="34" customHeight="1" spans="1:14">
      <c r="A2" s="16" t="s">
        <v>179</v>
      </c>
      <c r="B2" s="17"/>
      <c r="C2" s="16"/>
      <c r="D2" s="16"/>
      <c r="E2" s="16"/>
      <c r="F2" s="18"/>
      <c r="G2" s="18"/>
      <c r="H2" s="18"/>
      <c r="I2" s="16"/>
      <c r="J2" s="16"/>
      <c r="K2" s="16"/>
      <c r="L2" s="16"/>
      <c r="M2" s="47"/>
      <c r="N2" s="48"/>
    </row>
    <row r="3" s="3" customFormat="1" ht="46" customHeight="1" spans="1:14">
      <c r="A3" s="19" t="s">
        <v>1</v>
      </c>
      <c r="B3" s="19" t="s">
        <v>2</v>
      </c>
      <c r="C3" s="19" t="s">
        <v>19</v>
      </c>
      <c r="D3" s="19" t="s">
        <v>20</v>
      </c>
      <c r="E3" s="19" t="s">
        <v>21</v>
      </c>
      <c r="F3" s="20" t="s">
        <v>180</v>
      </c>
      <c r="G3" s="20" t="s">
        <v>181</v>
      </c>
      <c r="H3" s="21" t="s">
        <v>26</v>
      </c>
      <c r="I3" s="49" t="s">
        <v>27</v>
      </c>
      <c r="J3" s="49" t="s">
        <v>28</v>
      </c>
      <c r="K3" s="49" t="s">
        <v>29</v>
      </c>
      <c r="L3" s="21" t="s">
        <v>182</v>
      </c>
      <c r="M3" s="21" t="s">
        <v>31</v>
      </c>
      <c r="N3" s="50" t="s">
        <v>8</v>
      </c>
    </row>
    <row r="4" s="3" customFormat="1" ht="46" customHeight="1" spans="1:14">
      <c r="A4" s="22"/>
      <c r="B4" s="22"/>
      <c r="C4" s="22"/>
      <c r="D4" s="22"/>
      <c r="E4" s="22"/>
      <c r="F4" s="23"/>
      <c r="G4" s="23"/>
      <c r="H4" s="24"/>
      <c r="I4" s="51"/>
      <c r="J4" s="51"/>
      <c r="K4" s="51"/>
      <c r="L4" s="24"/>
      <c r="M4" s="24"/>
      <c r="N4" s="52"/>
    </row>
    <row r="5" s="4" customFormat="1" ht="33" customHeight="1" spans="1:14">
      <c r="A5" s="25">
        <v>1</v>
      </c>
      <c r="B5" s="25" t="s">
        <v>32</v>
      </c>
      <c r="C5" s="26"/>
      <c r="D5" s="27"/>
      <c r="E5" s="27"/>
      <c r="F5" s="28"/>
      <c r="G5" s="28"/>
      <c r="H5" s="28"/>
      <c r="I5" s="53"/>
      <c r="J5" s="53"/>
      <c r="K5" s="53"/>
      <c r="L5" s="53"/>
      <c r="M5" s="32"/>
      <c r="N5" s="26"/>
    </row>
    <row r="6" s="4" customFormat="1" ht="33" customHeight="1" outlineLevel="1" spans="1:14">
      <c r="A6" s="25">
        <v>1.1</v>
      </c>
      <c r="B6" s="25" t="s">
        <v>183</v>
      </c>
      <c r="C6" s="26"/>
      <c r="D6" s="27"/>
      <c r="E6" s="27"/>
      <c r="F6" s="28"/>
      <c r="G6" s="28"/>
      <c r="H6" s="28"/>
      <c r="I6" s="53"/>
      <c r="J6" s="53"/>
      <c r="K6" s="53"/>
      <c r="L6" s="53"/>
      <c r="M6" s="32"/>
      <c r="N6" s="26"/>
    </row>
    <row r="7" s="1" customFormat="1" ht="282" customHeight="1" outlineLevel="2" spans="1:14">
      <c r="A7" s="29" t="s">
        <v>33</v>
      </c>
      <c r="B7" s="27" t="s">
        <v>184</v>
      </c>
      <c r="C7" s="30" t="s">
        <v>185</v>
      </c>
      <c r="D7" s="27" t="s">
        <v>36</v>
      </c>
      <c r="E7" s="27" t="s">
        <v>37</v>
      </c>
      <c r="F7" s="28">
        <f>128.3035+8.5734+447.97+3.3+0.6+0.729+1.1+868.4363+6.17+1225.02+147.47+917.02+313.3+8.8+1.11+1.75+12.64</f>
        <v>4092.2922</v>
      </c>
      <c r="G7" s="28">
        <v>0</v>
      </c>
      <c r="H7" s="28">
        <v>4092.2922</v>
      </c>
      <c r="I7" s="53"/>
      <c r="J7" s="53" t="s">
        <v>38</v>
      </c>
      <c r="K7" s="53"/>
      <c r="L7" s="28"/>
      <c r="M7" s="32"/>
      <c r="N7" s="31"/>
    </row>
    <row r="8" s="1" customFormat="1" ht="211" customHeight="1" outlineLevel="2" spans="1:14">
      <c r="A8" s="29" t="s">
        <v>39</v>
      </c>
      <c r="B8" s="27" t="s">
        <v>186</v>
      </c>
      <c r="C8" s="31" t="s">
        <v>187</v>
      </c>
      <c r="D8" s="27" t="s">
        <v>188</v>
      </c>
      <c r="E8" s="27" t="s">
        <v>63</v>
      </c>
      <c r="F8" s="32"/>
      <c r="G8" s="28"/>
      <c r="H8" s="28">
        <v>25.56</v>
      </c>
      <c r="I8" s="53"/>
      <c r="J8" s="53" t="s">
        <v>38</v>
      </c>
      <c r="K8" s="27"/>
      <c r="L8" s="28"/>
      <c r="M8" s="32"/>
      <c r="N8" s="31" t="s">
        <v>189</v>
      </c>
    </row>
    <row r="9" s="1" customFormat="1" ht="217" customHeight="1" outlineLevel="2" spans="1:14">
      <c r="A9" s="29" t="s">
        <v>190</v>
      </c>
      <c r="B9" s="27" t="s">
        <v>191</v>
      </c>
      <c r="C9" s="30" t="s">
        <v>192</v>
      </c>
      <c r="D9" s="27" t="s">
        <v>193</v>
      </c>
      <c r="E9" s="27" t="s">
        <v>63</v>
      </c>
      <c r="F9" s="32"/>
      <c r="G9" s="28">
        <v>20160.75</v>
      </c>
      <c r="H9" s="28">
        <v>20160.75</v>
      </c>
      <c r="I9" s="53"/>
      <c r="J9" s="53" t="s">
        <v>38</v>
      </c>
      <c r="K9" s="27"/>
      <c r="L9" s="27"/>
      <c r="M9" s="32"/>
      <c r="N9" s="30"/>
    </row>
    <row r="10" s="1" customFormat="1" ht="43" customHeight="1" outlineLevel="2" spans="1:14">
      <c r="A10" s="29" t="s">
        <v>194</v>
      </c>
      <c r="B10" s="27" t="s">
        <v>40</v>
      </c>
      <c r="C10" s="30" t="s">
        <v>41</v>
      </c>
      <c r="D10" s="27" t="s">
        <v>42</v>
      </c>
      <c r="E10" s="27" t="s">
        <v>43</v>
      </c>
      <c r="F10" s="32">
        <v>253</v>
      </c>
      <c r="G10" s="28">
        <v>0</v>
      </c>
      <c r="H10" s="28">
        <v>253</v>
      </c>
      <c r="I10" s="53"/>
      <c r="J10" s="53" t="s">
        <v>38</v>
      </c>
      <c r="K10" s="53"/>
      <c r="L10" s="53"/>
      <c r="M10" s="32"/>
      <c r="N10" s="30"/>
    </row>
    <row r="11" s="5" customFormat="1" ht="40" customHeight="1" spans="1:14">
      <c r="A11" s="33">
        <v>2</v>
      </c>
      <c r="B11" s="33" t="s">
        <v>44</v>
      </c>
      <c r="C11" s="30"/>
      <c r="D11" s="27"/>
      <c r="E11" s="27"/>
      <c r="F11" s="32"/>
      <c r="G11" s="28"/>
      <c r="H11" s="28"/>
      <c r="I11" s="53"/>
      <c r="J11" s="53"/>
      <c r="K11" s="53"/>
      <c r="L11" s="53"/>
      <c r="M11" s="28"/>
      <c r="N11" s="54"/>
    </row>
    <row r="12" s="5" customFormat="1" ht="32" customHeight="1" outlineLevel="1" spans="1:14">
      <c r="A12" s="27">
        <v>2.1</v>
      </c>
      <c r="B12" s="27" t="s">
        <v>45</v>
      </c>
      <c r="C12" s="34" t="s">
        <v>46</v>
      </c>
      <c r="D12" s="29" t="s">
        <v>47</v>
      </c>
      <c r="E12" s="27"/>
      <c r="F12" s="32"/>
      <c r="G12" s="28"/>
      <c r="H12" s="28"/>
      <c r="I12" s="53"/>
      <c r="J12" s="53"/>
      <c r="K12" s="53"/>
      <c r="L12" s="53"/>
      <c r="M12" s="28"/>
      <c r="N12" s="54"/>
    </row>
    <row r="13" s="5" customFormat="1" ht="36" customHeight="1" outlineLevel="2" spans="1:14">
      <c r="A13" s="27" t="s">
        <v>48</v>
      </c>
      <c r="B13" s="27" t="s">
        <v>195</v>
      </c>
      <c r="C13" s="35"/>
      <c r="D13" s="36"/>
      <c r="E13" s="27" t="s">
        <v>37</v>
      </c>
      <c r="F13" s="32"/>
      <c r="G13" s="28">
        <v>0</v>
      </c>
      <c r="H13" s="28">
        <v>0</v>
      </c>
      <c r="I13" s="53"/>
      <c r="J13" s="53" t="s">
        <v>38</v>
      </c>
      <c r="K13" s="53"/>
      <c r="L13" s="53"/>
      <c r="M13" s="28"/>
      <c r="N13" s="54"/>
    </row>
    <row r="14" s="5" customFormat="1" ht="32" customHeight="1" outlineLevel="2" spans="1:14">
      <c r="A14" s="27" t="s">
        <v>50</v>
      </c>
      <c r="B14" s="27" t="s">
        <v>196</v>
      </c>
      <c r="C14" s="35"/>
      <c r="D14" s="36"/>
      <c r="E14" s="27" t="s">
        <v>37</v>
      </c>
      <c r="F14" s="32"/>
      <c r="G14" s="28">
        <v>0</v>
      </c>
      <c r="H14" s="28">
        <v>0</v>
      </c>
      <c r="I14" s="53"/>
      <c r="J14" s="53" t="s">
        <v>38</v>
      </c>
      <c r="K14" s="53"/>
      <c r="L14" s="53"/>
      <c r="M14" s="28"/>
      <c r="N14" s="54"/>
    </row>
    <row r="15" s="5" customFormat="1" ht="32" customHeight="1" outlineLevel="2" spans="1:14">
      <c r="A15" s="27" t="s">
        <v>52</v>
      </c>
      <c r="B15" s="27" t="s">
        <v>197</v>
      </c>
      <c r="C15" s="35"/>
      <c r="D15" s="36"/>
      <c r="E15" s="27" t="s">
        <v>37</v>
      </c>
      <c r="F15" s="32"/>
      <c r="G15" s="28">
        <v>0</v>
      </c>
      <c r="H15" s="28">
        <v>0</v>
      </c>
      <c r="I15" s="53"/>
      <c r="J15" s="53" t="s">
        <v>38</v>
      </c>
      <c r="K15" s="53"/>
      <c r="L15" s="53"/>
      <c r="M15" s="28"/>
      <c r="N15" s="54"/>
    </row>
    <row r="16" s="5" customFormat="1" ht="35" customHeight="1" outlineLevel="2" spans="1:14">
      <c r="A16" s="27" t="s">
        <v>54</v>
      </c>
      <c r="B16" s="27" t="s">
        <v>198</v>
      </c>
      <c r="C16" s="37"/>
      <c r="D16" s="38"/>
      <c r="E16" s="27" t="s">
        <v>37</v>
      </c>
      <c r="F16" s="32">
        <v>262.03</v>
      </c>
      <c r="G16" s="28">
        <v>0</v>
      </c>
      <c r="H16" s="28">
        <v>262.03</v>
      </c>
      <c r="I16" s="53"/>
      <c r="J16" s="53" t="s">
        <v>38</v>
      </c>
      <c r="K16" s="53"/>
      <c r="L16" s="53"/>
      <c r="M16" s="28"/>
      <c r="N16" s="54"/>
    </row>
    <row r="17" s="5" customFormat="1" ht="60" customHeight="1" outlineLevel="2" spans="1:14">
      <c r="A17" s="27" t="s">
        <v>56</v>
      </c>
      <c r="B17" s="27" t="s">
        <v>61</v>
      </c>
      <c r="C17" s="30" t="s">
        <v>62</v>
      </c>
      <c r="D17" s="27" t="s">
        <v>47</v>
      </c>
      <c r="E17" s="27" t="s">
        <v>63</v>
      </c>
      <c r="F17" s="32">
        <f>910.77+90.49</f>
        <v>1001.26</v>
      </c>
      <c r="G17" s="28">
        <v>0</v>
      </c>
      <c r="H17" s="28">
        <v>1001.26</v>
      </c>
      <c r="I17" s="53"/>
      <c r="J17" s="53" t="s">
        <v>38</v>
      </c>
      <c r="K17" s="53"/>
      <c r="L17" s="53"/>
      <c r="M17" s="28"/>
      <c r="N17" s="54"/>
    </row>
    <row r="18" s="5" customFormat="1" ht="85" customHeight="1" outlineLevel="1" spans="1:14">
      <c r="A18" s="27">
        <v>2.2</v>
      </c>
      <c r="B18" s="30" t="s">
        <v>199</v>
      </c>
      <c r="C18" s="39" t="s">
        <v>65</v>
      </c>
      <c r="D18" s="27" t="s">
        <v>66</v>
      </c>
      <c r="E18" s="27" t="s">
        <v>63</v>
      </c>
      <c r="F18" s="32">
        <v>2971.86</v>
      </c>
      <c r="G18" s="28">
        <v>0</v>
      </c>
      <c r="H18" s="28">
        <v>2971.86</v>
      </c>
      <c r="I18" s="53"/>
      <c r="J18" s="53" t="s">
        <v>38</v>
      </c>
      <c r="K18" s="53"/>
      <c r="L18" s="53"/>
      <c r="M18" s="28"/>
      <c r="N18" s="27" t="s">
        <v>200</v>
      </c>
    </row>
    <row r="19" s="5" customFormat="1" ht="42" customHeight="1" outlineLevel="1" spans="1:14">
      <c r="A19" s="27">
        <v>2.3</v>
      </c>
      <c r="B19" s="27" t="s">
        <v>69</v>
      </c>
      <c r="C19" s="34" t="s">
        <v>201</v>
      </c>
      <c r="D19" s="29" t="s">
        <v>47</v>
      </c>
      <c r="E19" s="27"/>
      <c r="F19" s="32"/>
      <c r="G19" s="28"/>
      <c r="H19" s="28"/>
      <c r="I19" s="27"/>
      <c r="J19" s="27"/>
      <c r="K19" s="27"/>
      <c r="L19" s="27"/>
      <c r="M19" s="32"/>
      <c r="N19" s="54"/>
    </row>
    <row r="20" s="1" customFormat="1" ht="62" customHeight="1" outlineLevel="2" spans="1:14">
      <c r="A20" s="27" t="s">
        <v>202</v>
      </c>
      <c r="B20" s="27" t="s">
        <v>72</v>
      </c>
      <c r="C20" s="35"/>
      <c r="D20" s="36"/>
      <c r="E20" s="27" t="s">
        <v>37</v>
      </c>
      <c r="F20" s="32">
        <v>1.61</v>
      </c>
      <c r="G20" s="28">
        <v>128.15</v>
      </c>
      <c r="H20" s="28">
        <v>129.76</v>
      </c>
      <c r="I20" s="27"/>
      <c r="J20" s="27" t="s">
        <v>38</v>
      </c>
      <c r="K20" s="27"/>
      <c r="L20" s="32"/>
      <c r="M20" s="32"/>
      <c r="N20" s="54"/>
    </row>
    <row r="21" s="1" customFormat="1" ht="62" customHeight="1" outlineLevel="2" spans="1:14">
      <c r="A21" s="27" t="s">
        <v>203</v>
      </c>
      <c r="B21" s="27" t="s">
        <v>74</v>
      </c>
      <c r="C21" s="35"/>
      <c r="D21" s="36"/>
      <c r="E21" s="27" t="s">
        <v>37</v>
      </c>
      <c r="F21" s="32">
        <v>62.87</v>
      </c>
      <c r="G21" s="28">
        <v>670.14</v>
      </c>
      <c r="H21" s="28">
        <v>733.01</v>
      </c>
      <c r="I21" s="27"/>
      <c r="J21" s="27" t="s">
        <v>38</v>
      </c>
      <c r="K21" s="27"/>
      <c r="L21" s="32"/>
      <c r="M21" s="32"/>
      <c r="N21" s="54"/>
    </row>
    <row r="22" s="1" customFormat="1" ht="62" customHeight="1" outlineLevel="2" spans="1:14">
      <c r="A22" s="27" t="s">
        <v>204</v>
      </c>
      <c r="B22" s="27" t="s">
        <v>79</v>
      </c>
      <c r="C22" s="35"/>
      <c r="D22" s="36"/>
      <c r="E22" s="27" t="s">
        <v>37</v>
      </c>
      <c r="F22" s="32"/>
      <c r="G22" s="28">
        <v>0</v>
      </c>
      <c r="H22" s="28">
        <v>0</v>
      </c>
      <c r="I22" s="27"/>
      <c r="J22" s="27" t="s">
        <v>38</v>
      </c>
      <c r="K22" s="27"/>
      <c r="L22" s="27"/>
      <c r="M22" s="32"/>
      <c r="N22" s="54"/>
    </row>
    <row r="23" s="1" customFormat="1" ht="62" customHeight="1" outlineLevel="2" spans="1:14">
      <c r="A23" s="27" t="s">
        <v>205</v>
      </c>
      <c r="B23" s="27" t="s">
        <v>206</v>
      </c>
      <c r="C23" s="35"/>
      <c r="D23" s="36"/>
      <c r="E23" s="27" t="s">
        <v>37</v>
      </c>
      <c r="F23" s="32"/>
      <c r="G23" s="28">
        <v>0</v>
      </c>
      <c r="H23" s="28">
        <v>0</v>
      </c>
      <c r="I23" s="27"/>
      <c r="J23" s="27" t="s">
        <v>38</v>
      </c>
      <c r="K23" s="27"/>
      <c r="L23" s="27"/>
      <c r="M23" s="32"/>
      <c r="N23" s="55"/>
    </row>
    <row r="24" s="1" customFormat="1" ht="62" customHeight="1" outlineLevel="2" spans="1:14">
      <c r="A24" s="27" t="s">
        <v>207</v>
      </c>
      <c r="B24" s="27" t="s">
        <v>81</v>
      </c>
      <c r="C24" s="35"/>
      <c r="D24" s="36"/>
      <c r="E24" s="27" t="s">
        <v>37</v>
      </c>
      <c r="F24" s="32"/>
      <c r="G24" s="28">
        <v>0</v>
      </c>
      <c r="H24" s="28">
        <v>0</v>
      </c>
      <c r="I24" s="27"/>
      <c r="J24" s="27" t="s">
        <v>38</v>
      </c>
      <c r="K24" s="27"/>
      <c r="L24" s="27"/>
      <c r="M24" s="32"/>
      <c r="N24" s="55"/>
    </row>
    <row r="25" s="5" customFormat="1" ht="26" customHeight="1" spans="1:14">
      <c r="A25" s="33">
        <v>3</v>
      </c>
      <c r="B25" s="33" t="s">
        <v>82</v>
      </c>
      <c r="C25" s="40"/>
      <c r="D25" s="33"/>
      <c r="E25" s="33"/>
      <c r="F25" s="41"/>
      <c r="G25" s="28"/>
      <c r="H25" s="28"/>
      <c r="I25" s="56"/>
      <c r="J25" s="56"/>
      <c r="K25" s="56"/>
      <c r="L25" s="33"/>
      <c r="M25" s="41"/>
      <c r="N25" s="57"/>
    </row>
    <row r="26" s="1" customFormat="1" ht="139" customHeight="1" outlineLevel="1" spans="1:14">
      <c r="A26" s="27">
        <v>3.1</v>
      </c>
      <c r="B26" s="27" t="s">
        <v>208</v>
      </c>
      <c r="C26" s="30" t="s">
        <v>209</v>
      </c>
      <c r="D26" s="27" t="s">
        <v>47</v>
      </c>
      <c r="E26" s="27" t="s">
        <v>63</v>
      </c>
      <c r="F26" s="32">
        <f>49.91+1999.12+209.21</f>
        <v>2258.24</v>
      </c>
      <c r="G26" s="28">
        <v>9734.87</v>
      </c>
      <c r="H26" s="28">
        <v>11993.11</v>
      </c>
      <c r="I26" s="27"/>
      <c r="J26" s="27" t="s">
        <v>38</v>
      </c>
      <c r="K26" s="27"/>
      <c r="L26" s="32"/>
      <c r="M26" s="32"/>
      <c r="N26" s="55"/>
    </row>
    <row r="27" s="1" customFormat="1" ht="132" customHeight="1" outlineLevel="1" spans="1:14">
      <c r="A27" s="29">
        <v>3.2</v>
      </c>
      <c r="B27" s="27" t="s">
        <v>210</v>
      </c>
      <c r="C27" s="30" t="s">
        <v>87</v>
      </c>
      <c r="D27" s="27" t="s">
        <v>47</v>
      </c>
      <c r="E27" s="27" t="s">
        <v>63</v>
      </c>
      <c r="F27" s="32"/>
      <c r="G27" s="28">
        <v>10748.44</v>
      </c>
      <c r="H27" s="28">
        <v>10748.44</v>
      </c>
      <c r="I27" s="27"/>
      <c r="J27" s="27" t="s">
        <v>38</v>
      </c>
      <c r="K27" s="27"/>
      <c r="L27" s="32"/>
      <c r="M27" s="32"/>
      <c r="N27" s="54" t="s">
        <v>211</v>
      </c>
    </row>
    <row r="28" s="1" customFormat="1" ht="132" customHeight="1" outlineLevel="1" spans="1:14">
      <c r="A28" s="27">
        <v>3.3</v>
      </c>
      <c r="B28" s="27" t="s">
        <v>212</v>
      </c>
      <c r="C28" s="30" t="s">
        <v>87</v>
      </c>
      <c r="D28" s="27" t="s">
        <v>47</v>
      </c>
      <c r="E28" s="27" t="s">
        <v>63</v>
      </c>
      <c r="F28" s="32"/>
      <c r="G28" s="28">
        <v>1854.05</v>
      </c>
      <c r="H28" s="28">
        <v>1854.05</v>
      </c>
      <c r="I28" s="27"/>
      <c r="J28" s="27" t="s">
        <v>38</v>
      </c>
      <c r="K28" s="27"/>
      <c r="L28" s="32"/>
      <c r="M28" s="32"/>
      <c r="N28" s="54" t="s">
        <v>213</v>
      </c>
    </row>
    <row r="29" s="1" customFormat="1" ht="64" customHeight="1" outlineLevel="1" spans="1:14">
      <c r="A29" s="29">
        <v>3.4</v>
      </c>
      <c r="B29" s="27" t="s">
        <v>214</v>
      </c>
      <c r="C29" s="30" t="s">
        <v>215</v>
      </c>
      <c r="D29" s="27" t="s">
        <v>47</v>
      </c>
      <c r="E29" s="27" t="s">
        <v>63</v>
      </c>
      <c r="F29" s="32"/>
      <c r="G29" s="28">
        <v>3320.755</v>
      </c>
      <c r="H29" s="28">
        <v>3320.755</v>
      </c>
      <c r="I29" s="27"/>
      <c r="J29" s="27" t="s">
        <v>38</v>
      </c>
      <c r="K29" s="27"/>
      <c r="L29" s="32"/>
      <c r="M29" s="32"/>
      <c r="N29" s="27" t="s">
        <v>216</v>
      </c>
    </row>
    <row r="30" s="5" customFormat="1" ht="82" customHeight="1" outlineLevel="1" spans="1:14">
      <c r="A30" s="27">
        <v>3.5</v>
      </c>
      <c r="B30" s="27" t="s">
        <v>217</v>
      </c>
      <c r="C30" s="30" t="s">
        <v>218</v>
      </c>
      <c r="D30" s="27" t="s">
        <v>47</v>
      </c>
      <c r="E30" s="27" t="s">
        <v>63</v>
      </c>
      <c r="F30" s="32"/>
      <c r="G30" s="28">
        <v>10782.8</v>
      </c>
      <c r="H30" s="28">
        <v>10782.8</v>
      </c>
      <c r="I30" s="53"/>
      <c r="J30" s="53" t="s">
        <v>38</v>
      </c>
      <c r="K30" s="53"/>
      <c r="L30" s="53"/>
      <c r="M30" s="32"/>
      <c r="N30" s="55" t="s">
        <v>219</v>
      </c>
    </row>
    <row r="31" s="5" customFormat="1" ht="104" customHeight="1" outlineLevel="1" spans="1:14">
      <c r="A31" s="29">
        <v>3.6</v>
      </c>
      <c r="B31" s="27" t="s">
        <v>92</v>
      </c>
      <c r="C31" s="30" t="s">
        <v>220</v>
      </c>
      <c r="D31" s="27" t="s">
        <v>47</v>
      </c>
      <c r="E31" s="27" t="s">
        <v>63</v>
      </c>
      <c r="F31" s="32"/>
      <c r="G31" s="28">
        <v>15924.45</v>
      </c>
      <c r="H31" s="28">
        <v>15924.45</v>
      </c>
      <c r="I31" s="58"/>
      <c r="J31" s="59" t="s">
        <v>38</v>
      </c>
      <c r="K31" s="58"/>
      <c r="L31" s="58"/>
      <c r="M31" s="58"/>
      <c r="N31" s="58"/>
    </row>
    <row r="32" s="5" customFormat="1" ht="102" customHeight="1" outlineLevel="1" spans="1:14">
      <c r="A32" s="27">
        <v>3.7</v>
      </c>
      <c r="B32" s="27" t="s">
        <v>221</v>
      </c>
      <c r="C32" s="30" t="s">
        <v>97</v>
      </c>
      <c r="D32" s="27" t="s">
        <v>47</v>
      </c>
      <c r="E32" s="27" t="s">
        <v>63</v>
      </c>
      <c r="F32" s="32">
        <v>1003.49</v>
      </c>
      <c r="G32" s="28">
        <v>0</v>
      </c>
      <c r="H32" s="28">
        <v>1003.49</v>
      </c>
      <c r="I32" s="53"/>
      <c r="J32" s="53" t="s">
        <v>38</v>
      </c>
      <c r="K32" s="53"/>
      <c r="L32" s="53"/>
      <c r="M32" s="32"/>
      <c r="N32" s="27" t="s">
        <v>222</v>
      </c>
    </row>
    <row r="33" s="1" customFormat="1" ht="107" customHeight="1" outlineLevel="1" spans="1:14">
      <c r="A33" s="29">
        <v>3.8</v>
      </c>
      <c r="B33" s="27" t="s">
        <v>223</v>
      </c>
      <c r="C33" s="30" t="s">
        <v>90</v>
      </c>
      <c r="D33" s="27" t="s">
        <v>47</v>
      </c>
      <c r="E33" s="27"/>
      <c r="F33" s="32">
        <v>160.39</v>
      </c>
      <c r="G33" s="28">
        <v>0</v>
      </c>
      <c r="H33" s="28">
        <v>160.39</v>
      </c>
      <c r="I33" s="27"/>
      <c r="J33" s="27" t="s">
        <v>38</v>
      </c>
      <c r="K33" s="27"/>
      <c r="L33" s="27"/>
      <c r="M33" s="32"/>
      <c r="N33" s="32"/>
    </row>
    <row r="34" s="5" customFormat="1" ht="102" customHeight="1" outlineLevel="1" spans="1:14">
      <c r="A34" s="27">
        <v>3.9</v>
      </c>
      <c r="B34" s="27" t="s">
        <v>224</v>
      </c>
      <c r="C34" s="30" t="s">
        <v>225</v>
      </c>
      <c r="D34" s="27" t="s">
        <v>47</v>
      </c>
      <c r="E34" s="27" t="s">
        <v>63</v>
      </c>
      <c r="F34" s="32">
        <v>472.41</v>
      </c>
      <c r="G34" s="28">
        <v>337.73</v>
      </c>
      <c r="H34" s="28">
        <v>810.14</v>
      </c>
      <c r="I34" s="53"/>
      <c r="J34" s="53"/>
      <c r="K34" s="53"/>
      <c r="L34" s="53"/>
      <c r="M34" s="32"/>
      <c r="N34" s="55"/>
    </row>
    <row r="35" s="5" customFormat="1" ht="34" customHeight="1" spans="1:14">
      <c r="A35" s="33">
        <v>4</v>
      </c>
      <c r="B35" s="33" t="s">
        <v>98</v>
      </c>
      <c r="C35" s="30"/>
      <c r="D35" s="27"/>
      <c r="E35" s="27"/>
      <c r="F35" s="32"/>
      <c r="G35" s="28"/>
      <c r="H35" s="28"/>
      <c r="I35" s="53"/>
      <c r="J35" s="53"/>
      <c r="K35" s="53"/>
      <c r="L35" s="53"/>
      <c r="M35" s="32"/>
      <c r="N35" s="55"/>
    </row>
    <row r="36" s="5" customFormat="1" ht="90" customHeight="1" outlineLevel="1" spans="1:14">
      <c r="A36" s="27">
        <v>4.1</v>
      </c>
      <c r="B36" s="27" t="s">
        <v>226</v>
      </c>
      <c r="C36" s="30" t="s">
        <v>227</v>
      </c>
      <c r="D36" s="29" t="s">
        <v>47</v>
      </c>
      <c r="E36" s="27" t="s">
        <v>63</v>
      </c>
      <c r="F36" s="32"/>
      <c r="G36" s="28">
        <v>9046.268</v>
      </c>
      <c r="H36" s="28">
        <v>9046.268</v>
      </c>
      <c r="I36" s="27"/>
      <c r="J36" s="27" t="s">
        <v>38</v>
      </c>
      <c r="K36" s="27"/>
      <c r="L36" s="32"/>
      <c r="M36" s="32"/>
      <c r="N36" s="55"/>
    </row>
    <row r="37" s="5" customFormat="1" ht="97" customHeight="1" outlineLevel="1" spans="1:14">
      <c r="A37" s="27">
        <v>4.2</v>
      </c>
      <c r="B37" s="27" t="s">
        <v>228</v>
      </c>
      <c r="C37" s="30" t="s">
        <v>229</v>
      </c>
      <c r="D37" s="29" t="s">
        <v>47</v>
      </c>
      <c r="E37" s="27" t="s">
        <v>63</v>
      </c>
      <c r="F37" s="32">
        <f>1738.41+245.98</f>
        <v>1984.39</v>
      </c>
      <c r="G37" s="28">
        <v>9214.6565</v>
      </c>
      <c r="H37" s="28">
        <v>11199.0465</v>
      </c>
      <c r="I37" s="27"/>
      <c r="J37" s="27" t="s">
        <v>38</v>
      </c>
      <c r="K37" s="27"/>
      <c r="L37" s="32"/>
      <c r="M37" s="32"/>
      <c r="N37" s="55"/>
    </row>
    <row r="38" s="5" customFormat="1" ht="105" customHeight="1" outlineLevel="1" spans="1:14">
      <c r="A38" s="27">
        <v>4.3</v>
      </c>
      <c r="B38" s="27" t="s">
        <v>230</v>
      </c>
      <c r="C38" s="30" t="s">
        <v>231</v>
      </c>
      <c r="D38" s="27" t="s">
        <v>47</v>
      </c>
      <c r="E38" s="27" t="s">
        <v>63</v>
      </c>
      <c r="F38" s="32"/>
      <c r="G38" s="28">
        <v>168.3885</v>
      </c>
      <c r="H38" s="28">
        <v>168.3885</v>
      </c>
      <c r="I38" s="27"/>
      <c r="J38" s="27" t="s">
        <v>38</v>
      </c>
      <c r="K38" s="27"/>
      <c r="L38" s="28"/>
      <c r="M38" s="32"/>
      <c r="N38" s="55"/>
    </row>
    <row r="39" s="5" customFormat="1" ht="110" customHeight="1" outlineLevel="1" spans="1:14">
      <c r="A39" s="27">
        <v>4.4</v>
      </c>
      <c r="B39" s="27" t="s">
        <v>232</v>
      </c>
      <c r="C39" s="30" t="s">
        <v>233</v>
      </c>
      <c r="D39" s="27" t="s">
        <v>47</v>
      </c>
      <c r="E39" s="27" t="s">
        <v>63</v>
      </c>
      <c r="F39" s="32">
        <f>425.77+67.34</f>
        <v>493.11</v>
      </c>
      <c r="G39" s="28">
        <v>3942.4933</v>
      </c>
      <c r="H39" s="28">
        <v>4435.6033</v>
      </c>
      <c r="I39" s="27"/>
      <c r="J39" s="27" t="s">
        <v>38</v>
      </c>
      <c r="K39" s="27"/>
      <c r="L39" s="28"/>
      <c r="M39" s="32"/>
      <c r="N39" s="34"/>
    </row>
    <row r="40" s="5" customFormat="1" ht="90" customHeight="1" outlineLevel="1" spans="1:14">
      <c r="A40" s="27">
        <v>4.5</v>
      </c>
      <c r="B40" s="27" t="s">
        <v>103</v>
      </c>
      <c r="C40" s="30" t="s">
        <v>104</v>
      </c>
      <c r="D40" s="27" t="s">
        <v>47</v>
      </c>
      <c r="E40" s="27" t="s">
        <v>63</v>
      </c>
      <c r="F40" s="32">
        <v>14.057</v>
      </c>
      <c r="G40" s="28">
        <v>344.1065</v>
      </c>
      <c r="H40" s="28">
        <v>358.1635</v>
      </c>
      <c r="I40" s="27"/>
      <c r="J40" s="27" t="s">
        <v>38</v>
      </c>
      <c r="K40" s="27"/>
      <c r="L40" s="32"/>
      <c r="M40" s="32"/>
      <c r="N40" s="55" t="s">
        <v>234</v>
      </c>
    </row>
    <row r="41" s="5" customFormat="1" ht="93" customHeight="1" outlineLevel="1" spans="1:14">
      <c r="A41" s="27">
        <v>4.6</v>
      </c>
      <c r="B41" s="27" t="s">
        <v>235</v>
      </c>
      <c r="C41" s="34" t="s">
        <v>108</v>
      </c>
      <c r="D41" s="29" t="s">
        <v>47</v>
      </c>
      <c r="E41" s="27" t="s">
        <v>63</v>
      </c>
      <c r="F41" s="32">
        <v>84.98</v>
      </c>
      <c r="G41" s="28">
        <v>634.544</v>
      </c>
      <c r="H41" s="28">
        <v>719.524</v>
      </c>
      <c r="I41" s="27"/>
      <c r="J41" s="27" t="s">
        <v>38</v>
      </c>
      <c r="K41" s="27"/>
      <c r="L41" s="28"/>
      <c r="M41" s="32"/>
      <c r="N41" s="60"/>
    </row>
    <row r="42" s="5" customFormat="1" ht="93" customHeight="1" outlineLevel="1" spans="1:14">
      <c r="A42" s="42" t="s">
        <v>236</v>
      </c>
      <c r="B42" s="27" t="s">
        <v>237</v>
      </c>
      <c r="C42" s="34" t="s">
        <v>108</v>
      </c>
      <c r="D42" s="29" t="s">
        <v>47</v>
      </c>
      <c r="E42" s="27" t="s">
        <v>63</v>
      </c>
      <c r="F42" s="32">
        <v>50.99</v>
      </c>
      <c r="G42" s="28">
        <v>0</v>
      </c>
      <c r="H42" s="28">
        <v>50.99</v>
      </c>
      <c r="I42" s="27"/>
      <c r="J42" s="27" t="s">
        <v>38</v>
      </c>
      <c r="K42" s="27"/>
      <c r="L42" s="27"/>
      <c r="M42" s="28"/>
      <c r="N42" s="28"/>
    </row>
    <row r="43" s="5" customFormat="1" ht="143" customHeight="1" outlineLevel="1" spans="1:14">
      <c r="A43" s="42" t="s">
        <v>238</v>
      </c>
      <c r="B43" s="27" t="s">
        <v>239</v>
      </c>
      <c r="C43" s="34" t="s">
        <v>240</v>
      </c>
      <c r="D43" s="29" t="s">
        <v>47</v>
      </c>
      <c r="E43" s="27" t="s">
        <v>63</v>
      </c>
      <c r="F43" s="32">
        <f>1738.41+245.98</f>
        <v>1984.39</v>
      </c>
      <c r="G43" s="28">
        <v>0</v>
      </c>
      <c r="H43" s="28">
        <v>1984.39</v>
      </c>
      <c r="I43" s="27"/>
      <c r="J43" s="27" t="s">
        <v>38</v>
      </c>
      <c r="K43" s="27"/>
      <c r="L43" s="28"/>
      <c r="M43" s="32"/>
      <c r="N43" s="27" t="s">
        <v>241</v>
      </c>
    </row>
    <row r="44" s="5" customFormat="1" ht="114" customHeight="1" outlineLevel="1" spans="1:14">
      <c r="A44" s="42" t="s">
        <v>242</v>
      </c>
      <c r="B44" s="27" t="s">
        <v>109</v>
      </c>
      <c r="C44" s="34" t="s">
        <v>243</v>
      </c>
      <c r="D44" s="29" t="s">
        <v>47</v>
      </c>
      <c r="E44" s="27" t="s">
        <v>63</v>
      </c>
      <c r="F44" s="32">
        <v>47.15</v>
      </c>
      <c r="G44" s="28">
        <v>11381.1868</v>
      </c>
      <c r="H44" s="28">
        <v>11428.3368</v>
      </c>
      <c r="I44" s="27"/>
      <c r="J44" s="27" t="s">
        <v>38</v>
      </c>
      <c r="K44" s="27"/>
      <c r="L44" s="28"/>
      <c r="M44" s="32"/>
      <c r="N44" s="55"/>
    </row>
    <row r="45" s="5" customFormat="1" ht="95" customHeight="1" outlineLevel="1" spans="1:14">
      <c r="A45" s="42" t="s">
        <v>244</v>
      </c>
      <c r="B45" s="27" t="s">
        <v>245</v>
      </c>
      <c r="C45" s="34" t="s">
        <v>246</v>
      </c>
      <c r="D45" s="29" t="s">
        <v>47</v>
      </c>
      <c r="E45" s="27" t="s">
        <v>37</v>
      </c>
      <c r="F45" s="32"/>
      <c r="G45" s="28">
        <v>567.9384</v>
      </c>
      <c r="H45" s="28">
        <v>567.9384</v>
      </c>
      <c r="I45" s="27"/>
      <c r="J45" s="27" t="s">
        <v>38</v>
      </c>
      <c r="K45" s="27"/>
      <c r="L45" s="28"/>
      <c r="M45" s="32"/>
      <c r="N45" s="55"/>
    </row>
    <row r="46" s="5" customFormat="1" ht="105" customHeight="1" outlineLevel="1" spans="1:14">
      <c r="A46" s="42" t="s">
        <v>247</v>
      </c>
      <c r="B46" s="27" t="s">
        <v>111</v>
      </c>
      <c r="C46" s="34" t="s">
        <v>112</v>
      </c>
      <c r="D46" s="29" t="s">
        <v>47</v>
      </c>
      <c r="E46" s="27" t="s">
        <v>63</v>
      </c>
      <c r="F46" s="32">
        <v>4.03</v>
      </c>
      <c r="G46" s="28">
        <v>0</v>
      </c>
      <c r="H46" s="28">
        <v>4.03</v>
      </c>
      <c r="I46" s="27"/>
      <c r="J46" s="27" t="s">
        <v>38</v>
      </c>
      <c r="K46" s="27"/>
      <c r="L46" s="28"/>
      <c r="M46" s="32"/>
      <c r="N46" s="55"/>
    </row>
    <row r="47" s="5" customFormat="1" ht="104" customHeight="1" outlineLevel="1" spans="1:14">
      <c r="A47" s="42" t="s">
        <v>248</v>
      </c>
      <c r="B47" s="27" t="s">
        <v>249</v>
      </c>
      <c r="C47" s="34" t="s">
        <v>250</v>
      </c>
      <c r="D47" s="29" t="s">
        <v>47</v>
      </c>
      <c r="E47" s="27" t="s">
        <v>63</v>
      </c>
      <c r="F47" s="32"/>
      <c r="G47" s="28">
        <v>0</v>
      </c>
      <c r="H47" s="28">
        <v>0</v>
      </c>
      <c r="I47" s="27"/>
      <c r="J47" s="27" t="s">
        <v>38</v>
      </c>
      <c r="K47" s="27"/>
      <c r="L47" s="27"/>
      <c r="M47" s="32"/>
      <c r="N47" s="55"/>
    </row>
    <row r="48" s="5" customFormat="1" ht="131" customHeight="1" outlineLevel="1" spans="1:14">
      <c r="A48" s="42" t="s">
        <v>251</v>
      </c>
      <c r="B48" s="27" t="s">
        <v>113</v>
      </c>
      <c r="C48" s="34" t="s">
        <v>252</v>
      </c>
      <c r="D48" s="29" t="s">
        <v>115</v>
      </c>
      <c r="E48" s="27" t="s">
        <v>116</v>
      </c>
      <c r="F48" s="32">
        <f>25+25+25</f>
        <v>75</v>
      </c>
      <c r="G48" s="28">
        <v>579</v>
      </c>
      <c r="H48" s="28">
        <v>654</v>
      </c>
      <c r="I48" s="27"/>
      <c r="J48" s="27" t="s">
        <v>38</v>
      </c>
      <c r="K48" s="27"/>
      <c r="L48" s="27"/>
      <c r="M48" s="32"/>
      <c r="N48" s="55"/>
    </row>
    <row r="49" s="5" customFormat="1" ht="92" customHeight="1" outlineLevel="1" spans="1:14">
      <c r="A49" s="42" t="s">
        <v>253</v>
      </c>
      <c r="B49" s="27" t="s">
        <v>254</v>
      </c>
      <c r="C49" s="34" t="s">
        <v>255</v>
      </c>
      <c r="D49" s="29" t="s">
        <v>47</v>
      </c>
      <c r="E49" s="27" t="s">
        <v>63</v>
      </c>
      <c r="F49" s="32"/>
      <c r="G49" s="28">
        <v>6095.416</v>
      </c>
      <c r="H49" s="28">
        <v>6095.416</v>
      </c>
      <c r="I49" s="27"/>
      <c r="J49" s="27" t="s">
        <v>38</v>
      </c>
      <c r="K49" s="27"/>
      <c r="L49" s="27"/>
      <c r="M49" s="32"/>
      <c r="N49" s="55"/>
    </row>
    <row r="50" s="5" customFormat="1" ht="78" customHeight="1" outlineLevel="1" spans="1:14">
      <c r="A50" s="42" t="s">
        <v>256</v>
      </c>
      <c r="B50" s="27" t="s">
        <v>257</v>
      </c>
      <c r="C50" s="34" t="s">
        <v>258</v>
      </c>
      <c r="D50" s="29" t="s">
        <v>47</v>
      </c>
      <c r="E50" s="27" t="s">
        <v>63</v>
      </c>
      <c r="F50" s="32"/>
      <c r="G50" s="28">
        <v>2499.9415</v>
      </c>
      <c r="H50" s="28">
        <v>2499.9415</v>
      </c>
      <c r="I50" s="27"/>
      <c r="J50" s="27" t="s">
        <v>38</v>
      </c>
      <c r="K50" s="27"/>
      <c r="L50" s="27"/>
      <c r="M50" s="32"/>
      <c r="N50" s="55"/>
    </row>
    <row r="51" s="5" customFormat="1" ht="76" customHeight="1" outlineLevel="1" spans="1:14">
      <c r="A51" s="42" t="s">
        <v>259</v>
      </c>
      <c r="B51" s="27" t="s">
        <v>260</v>
      </c>
      <c r="C51" s="34" t="s">
        <v>261</v>
      </c>
      <c r="D51" s="29" t="s">
        <v>47</v>
      </c>
      <c r="E51" s="27" t="s">
        <v>63</v>
      </c>
      <c r="F51" s="32"/>
      <c r="G51" s="28">
        <v>2499.9415</v>
      </c>
      <c r="H51" s="28">
        <v>2499.9415</v>
      </c>
      <c r="I51" s="27"/>
      <c r="J51" s="27" t="s">
        <v>38</v>
      </c>
      <c r="K51" s="27"/>
      <c r="L51" s="27"/>
      <c r="M51" s="32"/>
      <c r="N51" s="55"/>
    </row>
    <row r="52" s="5" customFormat="1" ht="30" customHeight="1" spans="1:14">
      <c r="A52" s="33">
        <v>5</v>
      </c>
      <c r="B52" s="33" t="s">
        <v>117</v>
      </c>
      <c r="C52" s="30"/>
      <c r="D52" s="27"/>
      <c r="E52" s="27"/>
      <c r="F52" s="32"/>
      <c r="G52" s="28"/>
      <c r="H52" s="28"/>
      <c r="I52" s="27"/>
      <c r="J52" s="27"/>
      <c r="K52" s="27"/>
      <c r="L52" s="27"/>
      <c r="M52" s="32"/>
      <c r="N52" s="55"/>
    </row>
    <row r="53" s="5" customFormat="1" ht="83" customHeight="1" outlineLevel="1" spans="1:14">
      <c r="A53" s="42" t="s">
        <v>118</v>
      </c>
      <c r="B53" s="27" t="s">
        <v>262</v>
      </c>
      <c r="C53" s="30" t="s">
        <v>263</v>
      </c>
      <c r="D53" s="27" t="s">
        <v>47</v>
      </c>
      <c r="E53" s="27" t="s">
        <v>63</v>
      </c>
      <c r="F53" s="32">
        <v>537.51</v>
      </c>
      <c r="G53" s="28">
        <v>2271.07</v>
      </c>
      <c r="H53" s="28">
        <v>2808.58</v>
      </c>
      <c r="I53" s="27"/>
      <c r="J53" s="27" t="s">
        <v>38</v>
      </c>
      <c r="K53" s="27"/>
      <c r="L53" s="53"/>
      <c r="M53" s="32"/>
      <c r="N53" s="27" t="s">
        <v>264</v>
      </c>
    </row>
    <row r="54" s="5" customFormat="1" ht="97" customHeight="1" outlineLevel="1" spans="1:14">
      <c r="A54" s="42" t="s">
        <v>121</v>
      </c>
      <c r="B54" s="27" t="s">
        <v>265</v>
      </c>
      <c r="C54" s="30" t="s">
        <v>229</v>
      </c>
      <c r="D54" s="29" t="s">
        <v>47</v>
      </c>
      <c r="E54" s="27" t="s">
        <v>63</v>
      </c>
      <c r="F54" s="32"/>
      <c r="G54" s="28">
        <v>1185.04</v>
      </c>
      <c r="H54" s="28">
        <v>1185.04</v>
      </c>
      <c r="I54" s="27"/>
      <c r="J54" s="27" t="s">
        <v>38</v>
      </c>
      <c r="K54" s="27"/>
      <c r="L54" s="53"/>
      <c r="M54" s="32"/>
      <c r="N54" s="27" t="s">
        <v>266</v>
      </c>
    </row>
    <row r="55" s="5" customFormat="1" ht="111" customHeight="1" outlineLevel="1" spans="1:14">
      <c r="A55" s="42" t="s">
        <v>124</v>
      </c>
      <c r="B55" s="27" t="s">
        <v>267</v>
      </c>
      <c r="C55" s="30" t="s">
        <v>126</v>
      </c>
      <c r="D55" s="27" t="s">
        <v>47</v>
      </c>
      <c r="E55" s="27" t="s">
        <v>63</v>
      </c>
      <c r="F55" s="32">
        <v>537.51</v>
      </c>
      <c r="G55" s="28">
        <v>2271.07</v>
      </c>
      <c r="H55" s="28">
        <v>2808.58</v>
      </c>
      <c r="I55" s="27"/>
      <c r="J55" s="27" t="s">
        <v>38</v>
      </c>
      <c r="K55" s="27"/>
      <c r="L55" s="28"/>
      <c r="M55" s="32"/>
      <c r="N55" s="27" t="s">
        <v>264</v>
      </c>
    </row>
    <row r="56" s="5" customFormat="1" ht="37" customHeight="1" spans="1:14">
      <c r="A56" s="33">
        <v>6</v>
      </c>
      <c r="B56" s="33" t="s">
        <v>133</v>
      </c>
      <c r="C56" s="30"/>
      <c r="D56" s="27"/>
      <c r="E56" s="27"/>
      <c r="F56" s="32"/>
      <c r="G56" s="28"/>
      <c r="H56" s="28"/>
      <c r="I56" s="27"/>
      <c r="J56" s="27"/>
      <c r="K56" s="27"/>
      <c r="L56" s="27"/>
      <c r="M56" s="32"/>
      <c r="N56" s="55"/>
    </row>
    <row r="57" s="1" customFormat="1" ht="144" customHeight="1" outlineLevel="1" spans="1:14">
      <c r="A57" s="27">
        <v>6.1</v>
      </c>
      <c r="B57" s="27" t="s">
        <v>268</v>
      </c>
      <c r="C57" s="34" t="s">
        <v>269</v>
      </c>
      <c r="D57" s="29" t="s">
        <v>47</v>
      </c>
      <c r="E57" s="27" t="s">
        <v>63</v>
      </c>
      <c r="F57" s="32">
        <v>2276.2</v>
      </c>
      <c r="G57" s="28">
        <v>28343.8074</v>
      </c>
      <c r="H57" s="28">
        <v>30620.0074</v>
      </c>
      <c r="I57" s="27"/>
      <c r="J57" s="27"/>
      <c r="K57" s="27"/>
      <c r="L57" s="32"/>
      <c r="M57" s="32"/>
      <c r="N57" s="61"/>
    </row>
    <row r="58" s="1" customFormat="1" ht="179" customHeight="1" outlineLevel="1" spans="1:14">
      <c r="A58" s="27">
        <v>6.2</v>
      </c>
      <c r="B58" s="27" t="s">
        <v>270</v>
      </c>
      <c r="C58" s="34" t="s">
        <v>269</v>
      </c>
      <c r="D58" s="29" t="s">
        <v>47</v>
      </c>
      <c r="E58" s="27" t="s">
        <v>63</v>
      </c>
      <c r="F58" s="32">
        <v>2783.48</v>
      </c>
      <c r="G58" s="28">
        <v>12511.9921</v>
      </c>
      <c r="H58" s="28">
        <v>15295.4721</v>
      </c>
      <c r="I58" s="27"/>
      <c r="J58" s="27"/>
      <c r="K58" s="27"/>
      <c r="L58" s="32"/>
      <c r="M58" s="32"/>
      <c r="N58" s="61"/>
    </row>
    <row r="59" ht="136" customHeight="1" outlineLevel="1" spans="1:14">
      <c r="A59" s="27">
        <v>6.3</v>
      </c>
      <c r="B59" s="27" t="s">
        <v>271</v>
      </c>
      <c r="C59" s="30" t="s">
        <v>272</v>
      </c>
      <c r="D59" s="27" t="s">
        <v>47</v>
      </c>
      <c r="E59" s="27" t="s">
        <v>63</v>
      </c>
      <c r="F59" s="32"/>
      <c r="G59" s="28">
        <v>182.903</v>
      </c>
      <c r="H59" s="28">
        <v>182.903</v>
      </c>
      <c r="I59" s="27"/>
      <c r="J59" s="27"/>
      <c r="K59" s="27"/>
      <c r="L59" s="46"/>
      <c r="M59" s="32"/>
      <c r="N59" s="62"/>
    </row>
    <row r="60" s="6" customFormat="1" ht="241" customHeight="1" outlineLevel="1" spans="1:14">
      <c r="A60" s="27">
        <v>6.4</v>
      </c>
      <c r="B60" s="27" t="s">
        <v>273</v>
      </c>
      <c r="C60" s="34" t="s">
        <v>274</v>
      </c>
      <c r="D60" s="29" t="s">
        <v>47</v>
      </c>
      <c r="E60" s="27" t="s">
        <v>63</v>
      </c>
      <c r="F60" s="32"/>
      <c r="G60" s="28">
        <v>10748.44</v>
      </c>
      <c r="H60" s="28">
        <v>10748.44</v>
      </c>
      <c r="I60" s="27"/>
      <c r="J60" s="27"/>
      <c r="K60" s="27"/>
      <c r="L60" s="27"/>
      <c r="M60" s="32"/>
      <c r="N60" s="62"/>
    </row>
    <row r="61" s="6" customFormat="1" ht="96" customHeight="1" outlineLevel="1" spans="1:14">
      <c r="A61" s="27">
        <v>6.5</v>
      </c>
      <c r="B61" s="27" t="s">
        <v>275</v>
      </c>
      <c r="C61" s="34" t="s">
        <v>276</v>
      </c>
      <c r="D61" s="29" t="s">
        <v>47</v>
      </c>
      <c r="E61" s="27" t="s">
        <v>63</v>
      </c>
      <c r="F61" s="32"/>
      <c r="G61" s="28">
        <v>1272.3116</v>
      </c>
      <c r="H61" s="28">
        <v>1272.3116</v>
      </c>
      <c r="I61" s="27"/>
      <c r="J61" s="27" t="s">
        <v>38</v>
      </c>
      <c r="K61" s="27"/>
      <c r="L61" s="27"/>
      <c r="M61" s="32"/>
      <c r="N61" s="55" t="s">
        <v>277</v>
      </c>
    </row>
    <row r="62" s="7" customFormat="1" ht="39" customHeight="1" spans="1:14">
      <c r="A62" s="25">
        <v>7</v>
      </c>
      <c r="B62" s="25" t="s">
        <v>143</v>
      </c>
      <c r="C62" s="43"/>
      <c r="D62" s="25"/>
      <c r="E62" s="25"/>
      <c r="F62" s="44"/>
      <c r="G62" s="28"/>
      <c r="H62" s="28"/>
      <c r="I62" s="25"/>
      <c r="J62" s="25"/>
      <c r="K62" s="25"/>
      <c r="L62" s="25"/>
      <c r="M62" s="44"/>
      <c r="N62" s="63"/>
    </row>
    <row r="63" ht="158" customHeight="1" outlineLevel="1" spans="1:14">
      <c r="A63" s="45">
        <v>7.1</v>
      </c>
      <c r="B63" s="45" t="s">
        <v>278</v>
      </c>
      <c r="C63" s="30" t="s">
        <v>279</v>
      </c>
      <c r="D63" s="27" t="s">
        <v>47</v>
      </c>
      <c r="E63" s="45" t="s">
        <v>63</v>
      </c>
      <c r="F63" s="46"/>
      <c r="G63" s="28">
        <v>298.21</v>
      </c>
      <c r="H63" s="28">
        <v>298.21</v>
      </c>
      <c r="I63" s="45"/>
      <c r="J63" s="45" t="s">
        <v>38</v>
      </c>
      <c r="K63" s="45"/>
      <c r="L63" s="46"/>
      <c r="M63" s="32"/>
      <c r="N63" s="62"/>
    </row>
    <row r="64" ht="150" customHeight="1" outlineLevel="1" spans="1:14">
      <c r="A64" s="45">
        <v>7.2</v>
      </c>
      <c r="B64" s="45" t="s">
        <v>280</v>
      </c>
      <c r="C64" s="30" t="s">
        <v>281</v>
      </c>
      <c r="D64" s="27" t="s">
        <v>47</v>
      </c>
      <c r="E64" s="45" t="s">
        <v>63</v>
      </c>
      <c r="F64" s="46"/>
      <c r="G64" s="28">
        <v>127.61</v>
      </c>
      <c r="H64" s="28">
        <v>127.61</v>
      </c>
      <c r="I64" s="45"/>
      <c r="J64" s="45" t="s">
        <v>38</v>
      </c>
      <c r="K64" s="45"/>
      <c r="L64" s="46"/>
      <c r="M64" s="32"/>
      <c r="N64" s="62"/>
    </row>
    <row r="65" s="1" customFormat="1" ht="105" customHeight="1" outlineLevel="1" spans="1:14">
      <c r="A65" s="45">
        <v>7.3</v>
      </c>
      <c r="B65" s="45" t="s">
        <v>148</v>
      </c>
      <c r="C65" s="30" t="s">
        <v>149</v>
      </c>
      <c r="D65" s="27" t="s">
        <v>47</v>
      </c>
      <c r="E65" s="45" t="s">
        <v>63</v>
      </c>
      <c r="F65" s="46"/>
      <c r="G65" s="28">
        <v>40.55</v>
      </c>
      <c r="H65" s="28">
        <v>40.55</v>
      </c>
      <c r="I65" s="45"/>
      <c r="J65" s="45" t="s">
        <v>38</v>
      </c>
      <c r="K65" s="45"/>
      <c r="L65" s="46"/>
      <c r="M65" s="32"/>
      <c r="N65" s="62"/>
    </row>
    <row r="66" s="1" customFormat="1" ht="79" customHeight="1" outlineLevel="1" spans="1:14">
      <c r="A66" s="45">
        <v>7.4</v>
      </c>
      <c r="B66" s="45" t="s">
        <v>150</v>
      </c>
      <c r="C66" s="30" t="s">
        <v>151</v>
      </c>
      <c r="D66" s="27" t="s">
        <v>152</v>
      </c>
      <c r="E66" s="45" t="s">
        <v>63</v>
      </c>
      <c r="F66" s="46"/>
      <c r="G66" s="28">
        <v>1.99</v>
      </c>
      <c r="H66" s="28">
        <v>1.99</v>
      </c>
      <c r="I66" s="45"/>
      <c r="J66" s="45" t="s">
        <v>38</v>
      </c>
      <c r="K66" s="45"/>
      <c r="L66" s="45"/>
      <c r="M66" s="46"/>
      <c r="N66" s="32"/>
    </row>
    <row r="67" s="1" customFormat="1" ht="76" customHeight="1" outlineLevel="1" spans="1:14">
      <c r="A67" s="45">
        <v>7.5</v>
      </c>
      <c r="B67" s="45" t="s">
        <v>282</v>
      </c>
      <c r="C67" s="30" t="s">
        <v>159</v>
      </c>
      <c r="D67" s="27" t="s">
        <v>155</v>
      </c>
      <c r="E67" s="45" t="s">
        <v>37</v>
      </c>
      <c r="F67" s="46"/>
      <c r="G67" s="28">
        <v>16.8</v>
      </c>
      <c r="H67" s="28">
        <v>16.8</v>
      </c>
      <c r="I67" s="45"/>
      <c r="J67" s="45" t="s">
        <v>38</v>
      </c>
      <c r="K67" s="45"/>
      <c r="L67" s="45"/>
      <c r="M67" s="46"/>
      <c r="N67" s="28" t="s">
        <v>283</v>
      </c>
    </row>
    <row r="68" s="8" customFormat="1" ht="42" customHeight="1" spans="1:14">
      <c r="A68" s="64">
        <v>8</v>
      </c>
      <c r="B68" s="41" t="s">
        <v>160</v>
      </c>
      <c r="C68" s="54"/>
      <c r="D68" s="32"/>
      <c r="E68" s="46"/>
      <c r="F68" s="46"/>
      <c r="G68" s="28"/>
      <c r="H68" s="28"/>
      <c r="I68" s="46"/>
      <c r="J68" s="46"/>
      <c r="K68" s="46"/>
      <c r="L68" s="46"/>
      <c r="M68" s="46"/>
      <c r="N68" s="70"/>
    </row>
    <row r="69" s="8" customFormat="1" ht="40" customHeight="1" outlineLevel="1" spans="1:14">
      <c r="A69" s="65">
        <v>8.1</v>
      </c>
      <c r="B69" s="46" t="s">
        <v>161</v>
      </c>
      <c r="C69" s="54" t="s">
        <v>162</v>
      </c>
      <c r="D69" s="32" t="s">
        <v>163</v>
      </c>
      <c r="E69" s="46" t="s">
        <v>63</v>
      </c>
      <c r="F69" s="46"/>
      <c r="G69" s="28"/>
      <c r="H69" s="28"/>
      <c r="I69" s="46"/>
      <c r="J69" s="46" t="s">
        <v>38</v>
      </c>
      <c r="K69" s="46"/>
      <c r="L69" s="46"/>
      <c r="M69" s="32"/>
      <c r="N69" s="70"/>
    </row>
    <row r="70" s="8" customFormat="1" ht="40" customHeight="1" outlineLevel="1" spans="1:14">
      <c r="A70" s="65">
        <v>8.2</v>
      </c>
      <c r="B70" s="46" t="s">
        <v>164</v>
      </c>
      <c r="C70" s="54" t="s">
        <v>162</v>
      </c>
      <c r="D70" s="32" t="s">
        <v>152</v>
      </c>
      <c r="E70" s="46" t="s">
        <v>63</v>
      </c>
      <c r="F70" s="46"/>
      <c r="G70" s="46">
        <v>253.528</v>
      </c>
      <c r="H70" s="28">
        <v>253.528</v>
      </c>
      <c r="I70" s="46"/>
      <c r="J70" s="46" t="s">
        <v>38</v>
      </c>
      <c r="K70" s="46"/>
      <c r="L70" s="46"/>
      <c r="M70" s="46"/>
      <c r="N70" s="70"/>
    </row>
    <row r="71" s="8" customFormat="1" ht="40" customHeight="1" outlineLevel="1" spans="1:14">
      <c r="A71" s="65">
        <v>8.3</v>
      </c>
      <c r="B71" s="46" t="s">
        <v>284</v>
      </c>
      <c r="C71" s="54" t="s">
        <v>166</v>
      </c>
      <c r="D71" s="32" t="s">
        <v>167</v>
      </c>
      <c r="E71" s="46" t="s">
        <v>168</v>
      </c>
      <c r="F71" s="46"/>
      <c r="G71" s="46">
        <v>230.48</v>
      </c>
      <c r="H71" s="28">
        <v>230.48</v>
      </c>
      <c r="I71" s="46"/>
      <c r="J71" s="46" t="s">
        <v>38</v>
      </c>
      <c r="K71" s="46"/>
      <c r="L71" s="46"/>
      <c r="M71" s="46"/>
      <c r="N71" s="70"/>
    </row>
    <row r="72" s="8" customFormat="1" ht="41" customHeight="1" outlineLevel="1" spans="1:14">
      <c r="A72" s="65">
        <v>8.4</v>
      </c>
      <c r="B72" s="66" t="s">
        <v>169</v>
      </c>
      <c r="C72" s="67" t="s">
        <v>170</v>
      </c>
      <c r="D72" s="66" t="s">
        <v>171</v>
      </c>
      <c r="E72" s="46" t="s">
        <v>37</v>
      </c>
      <c r="F72" s="46"/>
      <c r="G72" s="46">
        <v>45.38</v>
      </c>
      <c r="H72" s="32">
        <v>45.38</v>
      </c>
      <c r="I72" s="46"/>
      <c r="J72" s="46" t="s">
        <v>38</v>
      </c>
      <c r="K72" s="46"/>
      <c r="L72" s="46"/>
      <c r="M72" s="46"/>
      <c r="N72" s="70"/>
    </row>
    <row r="73" s="9" customFormat="1" ht="34" customHeight="1" spans="1:14">
      <c r="A73" s="25">
        <v>9</v>
      </c>
      <c r="B73" s="33" t="s">
        <v>285</v>
      </c>
      <c r="C73" s="33"/>
      <c r="D73" s="33"/>
      <c r="E73" s="25" t="s">
        <v>174</v>
      </c>
      <c r="F73" s="44"/>
      <c r="G73" s="68"/>
      <c r="H73" s="44"/>
      <c r="I73" s="25"/>
      <c r="J73" s="25"/>
      <c r="K73" s="25"/>
      <c r="L73" s="25"/>
      <c r="M73" s="44"/>
      <c r="N73" s="71"/>
    </row>
    <row r="74" s="9" customFormat="1" ht="34" customHeight="1" spans="1:14">
      <c r="A74" s="25">
        <v>10</v>
      </c>
      <c r="B74" s="33" t="s">
        <v>175</v>
      </c>
      <c r="C74" s="33"/>
      <c r="D74" s="33"/>
      <c r="E74" s="25" t="s">
        <v>174</v>
      </c>
      <c r="F74" s="44"/>
      <c r="G74" s="68"/>
      <c r="H74" s="44"/>
      <c r="I74" s="25"/>
      <c r="J74" s="25"/>
      <c r="K74" s="25"/>
      <c r="L74" s="25"/>
      <c r="M74" s="44"/>
      <c r="N74" s="71"/>
    </row>
    <row r="75" s="2" customFormat="1" ht="34" customHeight="1" spans="1:14">
      <c r="A75" s="25">
        <v>11</v>
      </c>
      <c r="B75" s="25" t="s">
        <v>176</v>
      </c>
      <c r="C75" s="25"/>
      <c r="D75" s="25"/>
      <c r="E75" s="25" t="s">
        <v>174</v>
      </c>
      <c r="F75" s="44"/>
      <c r="G75" s="68"/>
      <c r="H75" s="44"/>
      <c r="I75" s="25"/>
      <c r="J75" s="25"/>
      <c r="K75" s="25"/>
      <c r="L75" s="25"/>
      <c r="M75" s="44"/>
      <c r="N75" s="71"/>
    </row>
    <row r="76" ht="179" customHeight="1" spans="1:14">
      <c r="A76" s="40" t="s">
        <v>286</v>
      </c>
      <c r="B76" s="43"/>
      <c r="C76" s="43"/>
      <c r="D76" s="43"/>
      <c r="E76" s="43"/>
      <c r="F76" s="69"/>
      <c r="G76" s="69"/>
      <c r="H76" s="69"/>
      <c r="I76" s="43"/>
      <c r="J76" s="43"/>
      <c r="K76" s="43"/>
      <c r="L76" s="43"/>
      <c r="M76" s="44"/>
      <c r="N76" s="43"/>
    </row>
    <row r="77" ht="39" customHeight="1"/>
    <row r="78" ht="39" customHeight="1"/>
    <row r="79" ht="39" customHeight="1"/>
    <row r="80" ht="39" customHeight="1"/>
    <row r="81" ht="39" customHeight="1"/>
    <row r="82" ht="39" customHeight="1"/>
    <row r="83" ht="39" customHeight="1"/>
    <row r="84" ht="39" customHeight="1"/>
    <row r="85" ht="39" customHeight="1"/>
    <row r="86" ht="39" customHeight="1"/>
    <row r="87" ht="39" customHeight="1"/>
    <row r="88" ht="39" customHeight="1"/>
  </sheetData>
  <mergeCells count="24">
    <mergeCell ref="A1:N1"/>
    <mergeCell ref="A2:E2"/>
    <mergeCell ref="B73:D73"/>
    <mergeCell ref="B74:D74"/>
    <mergeCell ref="B75:D75"/>
    <mergeCell ref="A76:N76"/>
    <mergeCell ref="A3:A4"/>
    <mergeCell ref="B3:B4"/>
    <mergeCell ref="C3:C4"/>
    <mergeCell ref="C12:C16"/>
    <mergeCell ref="C19:C24"/>
    <mergeCell ref="D3:D4"/>
    <mergeCell ref="D12:D16"/>
    <mergeCell ref="D19:D24"/>
    <mergeCell ref="E3:E4"/>
    <mergeCell ref="F3:F4"/>
    <mergeCell ref="G3:G4"/>
    <mergeCell ref="H3:H4"/>
    <mergeCell ref="I3:I4"/>
    <mergeCell ref="J3:J4"/>
    <mergeCell ref="K3:K4"/>
    <mergeCell ref="L3:L4"/>
    <mergeCell ref="M3:M4"/>
    <mergeCell ref="N3:N4"/>
  </mergeCells>
  <printOptions horizontalCentered="1"/>
  <pageMargins left="0.314583333333333" right="0.314583333333333" top="0.590277777777778" bottom="0.590277777777778" header="0.196527777777778" footer="0.393055555555556"/>
  <pageSetup paperSize="9" scale="60" fitToHeight="0" orientation="landscape" horizontalDpi="600"/>
  <headerFooter>
    <oddFooter>&amp;C第 &amp;P 页，共 &amp;N 页</oddFooter>
  </headerFooter>
  <rowBreaks count="2" manualBreakCount="2">
    <brk id="19" max="13" man="1"/>
    <brk id="44" max="13" man="1"/>
  </rowBreaks>
  <colBreaks count="1" manualBreakCount="1">
    <brk id="14" max="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招标清单（水资源中心、双氧水罐池、地泵）</vt:lpstr>
      <vt:lpstr>招标清单 (综合楼、门卫室)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李赛华</cp:lastModifiedBy>
  <dcterms:created xsi:type="dcterms:W3CDTF">2021-06-17T13:48:00Z</dcterms:created>
  <dcterms:modified xsi:type="dcterms:W3CDTF">2025-08-05T10:01:25Z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1D2A24B7F0494899A06DD4A5E2B203E7_13</vt:lpwstr>
  </property>
  <property fmtid="{D5CDD505-2E9C-101B-9397-08002B2CF9AE}" pid="3" name="KSOProductBuildVer">
    <vt:lpwstr>2052-12.1.0.22215</vt:lpwstr>
  </property>
  <property fmtid="{D5CDD505-2E9C-101B-9397-08002B2CF9AE}" pid="4" name="KSOReadingLayout">
    <vt:bool>true</vt:bool>
  </property>
</Properties>
</file>