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08"/>
  </bookViews>
  <sheets>
    <sheet name="汇总表" sheetId="18" r:id="rId1"/>
    <sheet name="模板工程招标清单" sheetId="16" r:id="rId2"/>
    <sheet name="叠合板安装招标清单" sheetId="19" r:id="rId3"/>
  </sheets>
  <externalReferences>
    <externalReference r:id="rId4"/>
  </externalReferences>
  <definedNames>
    <definedName name="_xlnm.Print_Area" localSheetId="1">模板工程招标清单!$A$1:$O$34</definedName>
    <definedName name="_xlnm.Print_Titles" localSheetId="1">模板工程招标清单!$1:$3</definedName>
    <definedName name="_xlnm._FilterDatabase" localSheetId="1" hidden="1">模板工程招标清单!$A$4:$AK$4</definedName>
    <definedName name="B">EVALUATE(#REF!)</definedName>
    <definedName name="D">EVALUATE(#REF!)</definedName>
    <definedName name="GG">EVALUATE(#REF!)</definedName>
    <definedName name="i">EVALUATE(#REF!)</definedName>
    <definedName name="蓝色">'[1]3 付款计划-按供应商'!$L$4,'[1]3 付款计划-按供应商'!$L$13,'[1]3 付款计划-按供应商'!$L$33,'[1]3 付款计划-按供应商'!$L$35,'[1]3 付款计划-按供应商'!$L$49,'[1]3 付款计划-按供应商'!$L$55,'[1]3 付款计划-按供应商'!$L$115,'[1]3 付款计划-按供应商'!$L$119,'[1]3 付款计划-按供应商'!$L$127,'[1]3 付款计划-按供应商'!$L$128,'[1]3 付款计划-按供应商'!$L$133,'[1]3 付款计划-按供应商'!$K$141,'[1]3 付款计划-按供应商'!$K$165,'[1]3 付款计划-按供应商'!$G$190,'[1]3 付款计划-按供应商'!$J$190,'[1]3 付款计划-按供应商'!$I$282,'[1]3 付款计划-按供应商'!$K$282</definedName>
    <definedName name="蓝色1">'[1]3 付款计划-按供应商'!$L$4,'[1]3 付款计划-按供应商'!$L$13,'[1]3 付款计划-按供应商'!$L$33,'[1]3 付款计划-按供应商'!$L$35,'[1]3 付款计划-按供应商'!$L$55,'[1]3 付款计划-按供应商'!$L$115,'[1]3 付款计划-按供应商'!$L$119,'[1]3 付款计划-按供应商'!$L$127,'[1]3 付款计划-按供应商'!$L$128,'[1]3 付款计划-按供应商'!$L$133,'[1]3 付款计划-按供应商'!$K$141,'[1]3 付款计划-按供应商'!$K$165,'[1]3 付款计划-按供应商'!$G$190,'[1]3 付款计划-按供应商'!$J$190,'[1]3 付款计划-按供应商'!$I$282</definedName>
    <definedName name="L">EVALUATE(#REF!)</definedName>
    <definedName name="_xlnm.Print_Area" localSheetId="0">汇总表!$A$1:$F$5</definedName>
    <definedName name="_xlnm.Print_Area" localSheetId="2">叠合板安装招标清单!$A$1:$M$8</definedName>
    <definedName name="_xlnm.Print_Titles" localSheetId="2">叠合板安装招标清单!$1:$3</definedName>
    <definedName name="_xlnm._FilterDatabase" localSheetId="2" hidden="1">叠合板安装招标清单!#REF!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<sst xmlns="http://schemas.openxmlformats.org/spreadsheetml/2006/main" count="163" uniqueCount="107">
  <si>
    <t>南京现代表面处理科技产业中心项目B地块工程-模板工程、叠合板安装工程汇总表（20250814版）</t>
  </si>
  <si>
    <t>序号</t>
  </si>
  <si>
    <t>名称</t>
  </si>
  <si>
    <t>不含税合价（元）</t>
  </si>
  <si>
    <t>税金（%）</t>
  </si>
  <si>
    <t>含税合价（元）</t>
  </si>
  <si>
    <t>备注</t>
  </si>
  <si>
    <t>模板工程</t>
  </si>
  <si>
    <t>包工包料</t>
  </si>
  <si>
    <t>叠合板安装工程</t>
  </si>
  <si>
    <t>包工不包料</t>
  </si>
  <si>
    <t>一</t>
  </si>
  <si>
    <t>合计（1+2）</t>
  </si>
  <si>
    <t>模板工程招标清单（20250814版）</t>
  </si>
  <si>
    <t>工程名称：南京现代表面处理科技产业中心项目B地块工程-模板工程（包工包料）</t>
  </si>
  <si>
    <t>项目特征描述</t>
  </si>
  <si>
    <t>工程量计算规则</t>
  </si>
  <si>
    <t>计量
单位</t>
  </si>
  <si>
    <t>暂定工程量</t>
  </si>
  <si>
    <t>综合楼</t>
  </si>
  <si>
    <t>水资源中心北楼</t>
  </si>
  <si>
    <t>水资源中心南楼</t>
  </si>
  <si>
    <t>双氧水罐池</t>
  </si>
  <si>
    <t>门卫1</t>
  </si>
  <si>
    <t>门卫2</t>
  </si>
  <si>
    <t>含税
综合单价（元）</t>
  </si>
  <si>
    <t>含税
综合合价（元）</t>
  </si>
  <si>
    <t>一、水资源中心北楼南楼工程</t>
  </si>
  <si>
    <t>材料部分：</t>
  </si>
  <si>
    <t>水资源北楼</t>
  </si>
  <si>
    <t>不可拆除模板</t>
  </si>
  <si>
    <t>斜板双面板</t>
  </si>
  <si>
    <t>木模模板材料费</t>
  </si>
  <si>
    <t>1、含模板、木枋（规格40×90mm)、止水螺杆、其他螺杆、PVC套管、蝴蝶卡、步步紧、加固砼方柱钢制卡扣、钢管、扣件等，除模板支撑架体材料以外的所有材料。基础部位外全部采用14mm厚新模板。</t>
  </si>
  <si>
    <t>1、工程量计算规则执行《2014江苏省建筑与装饰工程计价定额》
2、其中后浇带模板工程量计算按模板与混凝土的接触面展开面积计算，仅计算一次模板工程量</t>
  </si>
  <si>
    <t>m2</t>
  </si>
  <si>
    <t>木模模板支撑架体费用</t>
  </si>
  <si>
    <t>盘扣：支撑按方案所需的所有材料及顶、底托、工字钢（具体详见方案）等，用于模板加固的扣件式脚手架钢管扣件等。</t>
  </si>
  <si>
    <t>1、按本工程全部模板面积计算
2、模板面积计量方式执行《2014江苏省建筑与装饰工程计价定额》
3、其中后浇带模板工程量计算按模板与混凝土的接触面展开面积计算，仅计算一次模板工程量</t>
  </si>
  <si>
    <t>水资源南楼（地下）</t>
  </si>
  <si>
    <t>不可拆除模板(地下）</t>
  </si>
  <si>
    <t>水资源南楼（地上）</t>
  </si>
  <si>
    <t>不可拆除模板(地上）</t>
  </si>
  <si>
    <t>不可拆除位置模板材料费</t>
  </si>
  <si>
    <t>不可拆除位置模板支撑架体费用</t>
  </si>
  <si>
    <t>人工部分：</t>
  </si>
  <si>
    <t>木模模板制作、安装、拆除及模板支撑体系搭设、加固、拆除人工费（包含外围及楼梯间加固）（含变更、增加工程）</t>
  </si>
  <si>
    <t>1、模板制作、安装、刷隔离剂、拆除及模板支撑体系搭设、加固、拆除及模板整理堆放工作等。
2、按施工方案及国家规范搭设支撑架体，且需要按施工方案及国家规范加固包含而不限于竖向、水平剪刀撑、抱柱、兜底网等。
3、包含一次性止水螺杆打凿割除费用</t>
  </si>
  <si>
    <t>不可拆除木模模板制作、安装、及不可拆除模板支撑体系搭设、加固人工费（包含外围及楼梯间加固）（含变更、增加工程）</t>
  </si>
  <si>
    <t>1、模板制作、安装、刷隔离剂，模板支撑体系搭设、加固，模板整理堆放工作等。
2、按施工方案及国家规范搭设支撑架体，且需要按施工方案及国家规范加固包含而不限于竖向、水平剪刀撑、抱柱、兜底网等。
3、包含一次性止水螺杆打凿割除费用</t>
  </si>
  <si>
    <t>水资源中心北楼南楼工程小计</t>
  </si>
  <si>
    <t>元</t>
  </si>
  <si>
    <t>二、综合楼、双氧水罐池、门卫室工程</t>
  </si>
  <si>
    <t>综合楼基础（总）</t>
  </si>
  <si>
    <t>综合楼1-3层（总）</t>
  </si>
  <si>
    <t>综合楼4-屋面（总）</t>
  </si>
  <si>
    <t>钢模板（1-3）</t>
  </si>
  <si>
    <t>钢模板（4-屋面）</t>
  </si>
  <si>
    <t>含模板、木枋（规格40×90mm)、止水螺杆、其他螺杆、PVC套管、蝴蝶卡、步步紧、加固砼方柱钢制卡扣、钢管、扣件等，除模板支撑架体材料以外的所有材料。基础部位外全部采用14mm厚新模板。</t>
  </si>
  <si>
    <t>1、工程量计算规则执行《2014江苏省建筑与装饰工程计价定额》
2、其中后浇带模板工程量计算按模板与混凝土的接触面展开面积计算，仅计算一次模板工程量
3、叠合板处飞边工程量不计算且已包含在综合单价中，只按模板与混凝土的接触面展开面积计算。</t>
  </si>
  <si>
    <t>木模模板、叠合板下部支撑架体费用</t>
  </si>
  <si>
    <t>按建筑物/构筑物建筑面积计算，计算规则执行《建筑工程建筑面积计算规范》GB/T50353-2013</t>
  </si>
  <si>
    <t>此项费用已包含定型钢模模板所需的支撑架体费用，不单独计算</t>
  </si>
  <si>
    <t>定型钢模模板材料费</t>
  </si>
  <si>
    <t>木模板制作、安装、拆除、加固</t>
  </si>
  <si>
    <t>1、模板制作、安装、刷隔离剂、拆除及模板整理堆放工作等。
2、按施工方案及国家规范搭设，且需要按施工方案及国家规范加固等。
3、包含一次性止水螺杆打凿割除费用</t>
  </si>
  <si>
    <t>木模板、叠合板支撑体系搭设、加固、拆除人工费（包含外围及楼梯间加固）（含变更、增加工程）</t>
  </si>
  <si>
    <t>1、包含模板支撑体系搭设、加固、拆除及支撑体系整理堆放工作等。
2、按施工方案及国家规范搭设支撑架体，且需要按施工方案及国家规范加固包含而不限于竖向、水平剪刀撑、抱柱、兜底网等。</t>
  </si>
  <si>
    <t>按建筑物/构筑物建筑面积计算，计算规则执行《建筑工程建筑面积计算规范》GB/T50353-2013。</t>
  </si>
  <si>
    <t>定型钢模模板制作、安装、拆除</t>
  </si>
  <si>
    <t>1、钢模板制作、安装、刷隔离剂、拆除及模板整理堆放工作等。
2、按施工方案及国家规范搭设支撑架体，且需要按施工方案及国家规范加固包含而不限于竖向、水平剪刀撑、抱柱、兜底网等。
3、包含一次性止水螺杆打凿割除费用</t>
  </si>
  <si>
    <t>综合楼、双氧水罐池、门卫室工程小计</t>
  </si>
  <si>
    <t>三、除第一、第二以外的其他零星、附属工程</t>
  </si>
  <si>
    <t>室外工程模板材料费</t>
  </si>
  <si>
    <t>含模板、木枋（规格40×90mm)、止水螺杆、其他螺杆、PVC套管、蝴蝶卡、步步紧、加固砼方柱钢制卡扣、钢管、扣件、模板支撑架体等所有材料费用。基础部位外全部采用14mm厚新模板。</t>
  </si>
  <si>
    <t>1.包含雨水沟、沉沙井、拍门井、雨水控制井、污水集水池、雨水口、电缆井、电缆沟、水表井、隔油池等室外所有零星附属工程
2.详见AB地块管综图，B地块给排水总平图/B地块强电总图</t>
  </si>
  <si>
    <t>临时设施、安全文明施工等零星工程模板材料费（含变更、增加工程）</t>
  </si>
  <si>
    <t>1、包含本工程安全、文明施工的全部模板；
2、甲方分包单位如需使用零星模板材料用于安全文明施工，乙方需无偿提供</t>
  </si>
  <si>
    <t>如：施工上人梯、安全防护棚、卸料平台、塔吊基础槽等部位</t>
  </si>
  <si>
    <t>室外工程模板制作、安装、拆除及模板支撑体系搭设、加固、、拆除人工费（含变更、增加工程）</t>
  </si>
  <si>
    <t>1、模板制作、安装、刷隔离剂、拆除及模板支撑体系搭设、加固、拆除及模板整理堆放工作等。
2、按施工方案及国家规范搭设支撑架体，且需要按施工方案及国家规范加固包含而不限于竖向、水平剪刀撑、抱柱、兜底网等。
3、包含一次性止水螺杆打凿费用</t>
  </si>
  <si>
    <t>临时设施、安全文明施工等零星工程模板安装、拆除人工费
（和混凝土接触的模板工程）</t>
  </si>
  <si>
    <t>1、包含本工程安全、文明施工的全部模板；</t>
  </si>
  <si>
    <t>如：塔吊基础等部位</t>
  </si>
  <si>
    <t>临时设施、安全文明施工等零星工程模板安装、拆除人工费
（不和混凝土接触的模板工程）</t>
  </si>
  <si>
    <t>如：施工上人梯、安全防护棚、卸料平台等部位</t>
  </si>
  <si>
    <t>除第一、第二以外的其他零星、附属工程小计</t>
  </si>
  <si>
    <t>四、合计（一+二+三）</t>
  </si>
  <si>
    <r>
      <rPr>
        <b/>
        <sz val="12"/>
        <rFont val="宋体"/>
        <charset val="134"/>
      </rPr>
      <t>备注：
1、以上价格为含税价，开具票面</t>
    </r>
    <r>
      <rPr>
        <b/>
        <u/>
        <sz val="12"/>
        <rFont val="宋体"/>
        <charset val="134"/>
      </rPr>
      <t>9%</t>
    </r>
    <r>
      <rPr>
        <b/>
        <sz val="12"/>
        <rFont val="宋体"/>
        <charset val="134"/>
      </rPr>
      <t>增值税专用发票（税率按国家政策执行，造价随之调整）。
2、本工程总建筑面积约</t>
    </r>
    <r>
      <rPr>
        <b/>
        <u/>
        <sz val="12"/>
        <rFont val="宋体"/>
        <charset val="134"/>
      </rPr>
      <t xml:space="preserve">56314.33 </t>
    </r>
    <r>
      <rPr>
        <b/>
        <sz val="12"/>
        <rFont val="宋体"/>
        <charset val="134"/>
      </rPr>
      <t>m2，包含综合楼、水资源中心、双氧水罐池、门卫室及本地块其他所有附属室外工程。
3、本工程无甲供材，由分包单位包工包料包机械完成。
4、本次报价包含施工图纸范围内所有模板，双氧水罐池、门卫室图纸未确定，故按照建筑面积进行折算的展开面积。   
5、单价包含装饰阶段外墙所需设置的模板封闭层，因外墙放线、定点、抹灰、贴砖施工而重复拆除、恢复封闭层模板费用，不另计费。（必须以保证政府部门的要求为准） 
6、乙方包含安排技术人员对结构梁、柱、墙等测量放线。
7、临时设施、安全文明施工等零星工程模板必须按照中泰公司《临时设施管理制度》 提供验收合格、收方等文件作为结算依据，否则不予结算。                                                                                                                                                                                                                                                                                                                                                                                                                                                 
8、其余包含施工内容详见合同条款。
9、本次招标清单编制依据：①根据B地块水资源中心、B地块综合楼审图通过版施工图纸进行编制；②双氧水罐池、门卫室4、门卫室5未收到施工图，双氧水罐池工程量参考初期雨水池单方含量暂估，门卫室4及门卫室5根据B地块总平面图建筑面积计算；③室外零星附属工程根据《AB地块室外管综图6.20》版施工图纸进行编制。
10、不可拆卸的模板与定型模板制作等根据现场实际施工考虑，上述工程量均为暂估。
11、木工班组所需要的扣件式脚手架，费用已包含在上述综合单价中。
12、凡本表所列的“项目特征描述”作为施工完成内容不尽完善，具体内容按施工图纸及施工方案要求；其单价包含为完成该分项工程的所有工序工作，不限于所列内容。</t>
    </r>
  </si>
  <si>
    <t>叠合板吊装安装招标清单（包工不包料）（20250814版）</t>
  </si>
  <si>
    <t>工程名称：南京现代表面处理科技产业中心项目B地块工程-叠合板吊装安装工程</t>
  </si>
  <si>
    <t>暂定工程量A</t>
  </si>
  <si>
    <t>人工费B
（元）</t>
  </si>
  <si>
    <t>主材费C
（元）</t>
  </si>
  <si>
    <t>辅材费D</t>
  </si>
  <si>
    <t>除主材费、人工费、辅材费及税金以外的其他费用E
（元）</t>
  </si>
  <si>
    <t>不含税
综合单价F=B+C+D+E
（元）</t>
  </si>
  <si>
    <t>不含税
综合合价G=A*F
（元）</t>
  </si>
  <si>
    <t>60mm叠合板吊装安装</t>
  </si>
  <si>
    <t>按施工图纸、交楼标准、图纸会审、招标答疑、施工方案、现行相关规范、政府相关要求，包含且不限于以下内容：
1.甲方提供塔吊、PC叠合板构件外，PC板吊装安装所包含进场卸车、PC预制构件吊装、吊装相关的预埋件埋设、斜撑杆件、现场转运、安装、校正、现场安全及文明施工维护、直至验收合格等所有工序的人工。
2.具体做法及要求详见招标图纸及甲方提供的施工要求。</t>
  </si>
  <si>
    <t>1、按照实际安装体积计算</t>
  </si>
  <si>
    <t>m3</t>
  </si>
  <si>
    <t>/</t>
  </si>
  <si>
    <t>不含税小计</t>
  </si>
  <si>
    <r>
      <rPr>
        <b/>
        <sz val="11"/>
        <rFont val="宋体"/>
        <charset val="134"/>
      </rPr>
      <t>税金（含税</t>
    </r>
    <r>
      <rPr>
        <b/>
        <u/>
        <sz val="11"/>
        <rFont val="宋体"/>
        <charset val="134"/>
      </rPr>
      <t xml:space="preserve">    </t>
    </r>
    <r>
      <rPr>
        <b/>
        <sz val="11"/>
        <rFont val="宋体"/>
        <charset val="134"/>
      </rPr>
      <t>%）</t>
    </r>
  </si>
  <si>
    <t>含税合计</t>
  </si>
  <si>
    <r>
      <rPr>
        <b/>
        <sz val="12"/>
        <rFont val="宋体"/>
        <charset val="134"/>
      </rPr>
      <t>备注：
1、以上价格为含税价，开具票面</t>
    </r>
    <r>
      <rPr>
        <b/>
        <u/>
        <sz val="12"/>
        <rFont val="宋体"/>
        <charset val="134"/>
      </rPr>
      <t xml:space="preserve">     %</t>
    </r>
    <r>
      <rPr>
        <b/>
        <sz val="12"/>
        <rFont val="宋体"/>
        <charset val="134"/>
      </rPr>
      <t>增值税专用发票（税率按国家政策执行，造价随之调整）。
2、本工程除甲方提供塔吊、PC叠合板构件外，PC板吊装安装所包含进场卸车、PC预制构件吊装、吊装相关的预埋件埋设、斜撑杆件、现场转运、安装、与现浇板带、现浇梁接缝处粘贴双面胶、校正、现场安全及文明施工维护、直至验收合格等所有工序的人工。
3、以上综合单价包括完成合同范围内容所需的人工（含上下班误工、加班、赶工、抢工等）费、辅材费、工具费、所有材料的装卸费、管理费、安全费、标化文明施工费、一切措施费、利润、税金、工资及物价上涨等风险费；包人工、包所有辅材、包机械及工具、包质量、包安全、包文明施工、包主体结构验收通过等。
4、本工程原则上无签证费用（甲方图纸变更且现场已施工完成后需再次发生的工作除外以及非乙方原因造成的乙方损失除外），其费用已包含在综合单价内。
5、本招标清单工程量计算范围：B地块综合楼。
6、本次招标清单编制依据：2025年7月9日下发的审图版图纸；
7、其他费用D：包含机械费、措施费、管理费、利润等除主材、人工费及税金以外的其他所有费用。
8、凡本表所列的“承包内容”作为施工完成内容不尽完善，具体内容按图纸及甲方施工方案要求；其单价包含为完成该分项工程的所有工序工作，不限于所列内容。
9、本清单未注明的承包内容，详见合同相应条款。
10、承包范围的工作内容要求做到工完场清，所产生的施工废弃垃圾清理运至甲方指定垃圾堆放地点，并对楼层垃圾清理干净。
11、现场材料应合理排版，杜绝浪费，材料损耗率不得超过0%，超出部分由乙方进行赔偿。
12、专业班组人员应派专人配合放线及资料编制，现场吊装操作人员必须要有相关证书及一名信号工（持有证件）。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</si>
</sst>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9"/>
      <color theme="1"/>
      <name val="??"/>
      <charset val="134"/>
      <scheme val="minor"/>
    </font>
    <font>
      <b/>
      <sz val="9"/>
      <name val="宋体"/>
      <charset val="134"/>
    </font>
    <font>
      <b/>
      <sz val="11"/>
      <name val="宋体"/>
      <charset val="134"/>
    </font>
    <font>
      <b/>
      <sz val="20"/>
      <name val="宋体"/>
      <charset val="134"/>
    </font>
    <font>
      <sz val="11"/>
      <name val="宋体"/>
      <charset val="134"/>
    </font>
    <font>
      <sz val="14"/>
      <name val="宋体"/>
      <charset val="134"/>
    </font>
    <font>
      <b/>
      <sz val="14"/>
      <name val="宋体"/>
      <charset val="134"/>
    </font>
    <font>
      <b/>
      <sz val="12"/>
      <name val="宋体"/>
      <charset val="134"/>
    </font>
    <font>
      <b/>
      <sz val="16"/>
      <name val="宋体"/>
      <charset val="134"/>
    </font>
    <font>
      <sz val="16"/>
      <name val="宋体"/>
      <charset val="134"/>
    </font>
    <font>
      <sz val="9"/>
      <name val="??"/>
      <charset val="134"/>
      <scheme val="minor"/>
    </font>
    <font>
      <b/>
      <sz val="9"/>
      <name val="??"/>
      <charset val="134"/>
      <scheme val="minor"/>
    </font>
    <font>
      <b/>
      <sz val="14"/>
      <name val="??"/>
      <charset val="134"/>
      <scheme val="minor"/>
    </font>
    <font>
      <b/>
      <sz val="11"/>
      <name val="??"/>
      <charset val="134"/>
      <scheme val="minor"/>
    </font>
    <font>
      <sz val="11"/>
      <name val="??"/>
      <charset val="134"/>
      <scheme val="minor"/>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sz val="12"/>
      <name val="宋体"/>
      <charset val="134"/>
    </font>
    <font>
      <b/>
      <u/>
      <sz val="12"/>
      <name val="宋体"/>
      <charset val="134"/>
    </font>
    <font>
      <b/>
      <u/>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11"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3" fillId="0" borderId="0" applyNumberFormat="0" applyFill="0" applyBorder="0" applyAlignment="0" applyProtection="0">
      <alignment vertical="center"/>
    </xf>
    <xf numFmtId="0" fontId="24" fillId="3" borderId="14" applyNumberFormat="0" applyAlignment="0" applyProtection="0">
      <alignment vertical="center"/>
    </xf>
    <xf numFmtId="0" fontId="25" fillId="4" borderId="15" applyNumberFormat="0" applyAlignment="0" applyProtection="0">
      <alignment vertical="center"/>
    </xf>
    <xf numFmtId="0" fontId="26" fillId="4" borderId="14" applyNumberFormat="0" applyAlignment="0" applyProtection="0">
      <alignment vertical="center"/>
    </xf>
    <xf numFmtId="0" fontId="27" fillId="5" borderId="16" applyNumberFormat="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xf numFmtId="0" fontId="0" fillId="0" borderId="0"/>
  </cellStyleXfs>
  <cellXfs count="89">
    <xf numFmtId="0" fontId="0" fillId="0" borderId="0" xfId="50"/>
    <xf numFmtId="0" fontId="1" fillId="0" borderId="0" xfId="50" applyFont="1" applyFill="1"/>
    <xf numFmtId="0" fontId="2" fillId="0" borderId="0" xfId="50" applyFont="1" applyFill="1" applyAlignment="1">
      <alignment vertical="center"/>
    </xf>
    <xf numFmtId="0" fontId="2" fillId="0" borderId="0" xfId="50" applyFont="1" applyFill="1" applyAlignment="1">
      <alignment horizontal="center"/>
    </xf>
    <xf numFmtId="0" fontId="2" fillId="0" borderId="0" xfId="50" applyFont="1" applyFill="1" applyAlignment="1">
      <alignment horizontal="center" vertical="center"/>
    </xf>
    <xf numFmtId="0" fontId="1" fillId="0" borderId="0" xfId="50" applyFont="1" applyFill="1" applyAlignment="1">
      <alignment horizontal="center"/>
    </xf>
    <xf numFmtId="0" fontId="1" fillId="0" borderId="0" xfId="50" applyFont="1" applyFill="1" applyAlignment="1">
      <alignment horizontal="left"/>
    </xf>
    <xf numFmtId="176" fontId="1" fillId="0" borderId="0" xfId="50" applyNumberFormat="1" applyFont="1" applyFill="1"/>
    <xf numFmtId="176" fontId="1" fillId="0" borderId="0" xfId="50" applyNumberFormat="1" applyFont="1" applyFill="1" applyAlignment="1">
      <alignment horizontal="center"/>
    </xf>
    <xf numFmtId="0" fontId="1" fillId="0" borderId="0" xfId="50" applyFont="1" applyFill="1" applyAlignment="1">
      <alignment horizontal="center" vertical="center"/>
    </xf>
    <xf numFmtId="0" fontId="3" fillId="0" borderId="0" xfId="50" applyFont="1" applyFill="1" applyAlignment="1">
      <alignment horizontal="center" vertical="center" wrapText="1"/>
    </xf>
    <xf numFmtId="0" fontId="3" fillId="0" borderId="0" xfId="50" applyFont="1" applyFill="1" applyAlignment="1">
      <alignment horizontal="left" vertical="center" wrapText="1"/>
    </xf>
    <xf numFmtId="176" fontId="3" fillId="0" borderId="0" xfId="50" applyNumberFormat="1" applyFont="1" applyFill="1" applyAlignment="1">
      <alignment horizontal="center" vertical="center" wrapText="1"/>
    </xf>
    <xf numFmtId="0" fontId="2" fillId="0" borderId="0" xfId="50" applyFont="1" applyFill="1" applyAlignment="1">
      <alignment horizontal="left" vertical="center" wrapText="1"/>
    </xf>
    <xf numFmtId="0" fontId="2" fillId="0" borderId="0" xfId="50" applyFont="1" applyFill="1" applyAlignment="1">
      <alignment horizontal="center" vertical="center" wrapText="1"/>
    </xf>
    <xf numFmtId="176" fontId="2" fillId="0" borderId="0" xfId="50" applyNumberFormat="1" applyFont="1" applyFill="1" applyAlignment="1">
      <alignment horizontal="left" vertical="center" wrapText="1"/>
    </xf>
    <xf numFmtId="0" fontId="2" fillId="0" borderId="1" xfId="50" applyFont="1" applyFill="1" applyBorder="1" applyAlignment="1">
      <alignment horizontal="center" vertical="center" wrapText="1"/>
    </xf>
    <xf numFmtId="176" fontId="2" fillId="0" borderId="1" xfId="50" applyNumberFormat="1"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0" borderId="1" xfId="50" applyFont="1" applyFill="1" applyBorder="1" applyAlignment="1">
      <alignment vertical="center" wrapText="1"/>
    </xf>
    <xf numFmtId="0" fontId="4" fillId="0" borderId="2" xfId="50" applyFont="1" applyFill="1" applyBorder="1" applyAlignment="1">
      <alignment horizontal="left" vertical="center" wrapText="1"/>
    </xf>
    <xf numFmtId="176" fontId="5" fillId="0" borderId="2" xfId="5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xf>
    <xf numFmtId="176" fontId="6" fillId="0" borderId="2" xfId="0" applyNumberFormat="1" applyFont="1" applyFill="1" applyBorder="1" applyAlignment="1">
      <alignment horizontal="center" vertical="center"/>
    </xf>
    <xf numFmtId="0" fontId="7" fillId="0" borderId="2" xfId="50" applyFont="1" applyFill="1" applyBorder="1" applyAlignment="1">
      <alignment horizontal="left" vertical="center" wrapText="1"/>
    </xf>
    <xf numFmtId="0" fontId="7" fillId="0" borderId="2" xfId="50" applyFont="1" applyFill="1" applyBorder="1" applyAlignment="1">
      <alignment horizontal="left" vertical="center"/>
    </xf>
    <xf numFmtId="176" fontId="7" fillId="0" borderId="2" xfId="50" applyNumberFormat="1" applyFont="1" applyFill="1" applyBorder="1" applyAlignment="1">
      <alignment horizontal="left" vertical="center"/>
    </xf>
    <xf numFmtId="176" fontId="2" fillId="0" borderId="0" xfId="50" applyNumberFormat="1" applyFont="1" applyFill="1" applyAlignment="1">
      <alignment horizontal="center" vertical="center" wrapText="1"/>
    </xf>
    <xf numFmtId="176" fontId="8" fillId="0" borderId="2" xfId="50" applyNumberFormat="1" applyFont="1" applyFill="1" applyBorder="1" applyAlignment="1">
      <alignment horizontal="center" vertical="center"/>
    </xf>
    <xf numFmtId="176" fontId="6" fillId="0" borderId="2" xfId="50" applyNumberFormat="1" applyFont="1" applyFill="1" applyBorder="1" applyAlignment="1">
      <alignment horizontal="center" vertical="center"/>
    </xf>
    <xf numFmtId="0" fontId="2" fillId="0" borderId="2" xfId="50" applyFont="1" applyFill="1" applyBorder="1" applyAlignment="1">
      <alignment horizontal="center" vertical="center"/>
    </xf>
    <xf numFmtId="0" fontId="2" fillId="0" borderId="0" xfId="50" applyFont="1" applyFill="1"/>
    <xf numFmtId="0" fontId="1" fillId="0" borderId="0" xfId="50" applyFont="1" applyFill="1" applyAlignment="1">
      <alignment vertical="center" wrapText="1"/>
    </xf>
    <xf numFmtId="0" fontId="1" fillId="0" borderId="0" xfId="50" applyFont="1" applyFill="1" applyAlignment="1">
      <alignment wrapText="1"/>
    </xf>
    <xf numFmtId="176" fontId="2" fillId="0" borderId="2" xfId="50" applyNumberFormat="1" applyFont="1" applyFill="1" applyBorder="1" applyAlignment="1">
      <alignment horizontal="center" vertical="center" wrapText="1"/>
    </xf>
    <xf numFmtId="0" fontId="7" fillId="0" borderId="3" xfId="50" applyFont="1" applyFill="1" applyBorder="1" applyAlignment="1">
      <alignment horizontal="left" vertical="center" wrapText="1"/>
    </xf>
    <xf numFmtId="0" fontId="7" fillId="0" borderId="4" xfId="50" applyFont="1" applyFill="1" applyBorder="1" applyAlignment="1">
      <alignment horizontal="left" vertical="center" wrapText="1"/>
    </xf>
    <xf numFmtId="0" fontId="7" fillId="0" borderId="5" xfId="50" applyFont="1" applyFill="1" applyBorder="1" applyAlignment="1">
      <alignment horizontal="left" vertical="center" wrapText="1"/>
    </xf>
    <xf numFmtId="0" fontId="2" fillId="0" borderId="2" xfId="50" applyFont="1" applyFill="1" applyBorder="1" applyAlignment="1">
      <alignment vertical="center" wrapText="1"/>
    </xf>
    <xf numFmtId="176" fontId="2" fillId="0" borderId="2" xfId="50" applyNumberFormat="1" applyFont="1" applyFill="1" applyBorder="1" applyAlignment="1">
      <alignment vertical="center" wrapText="1"/>
    </xf>
    <xf numFmtId="0" fontId="2" fillId="0" borderId="2" xfId="50" applyFont="1" applyFill="1" applyBorder="1" applyAlignment="1">
      <alignment horizontal="center" vertical="center" wrapText="1"/>
    </xf>
    <xf numFmtId="0" fontId="2" fillId="0" borderId="2" xfId="50" applyFont="1" applyFill="1" applyBorder="1" applyAlignment="1">
      <alignment horizontal="left" vertical="center" wrapText="1"/>
    </xf>
    <xf numFmtId="0" fontId="2" fillId="0" borderId="2" xfId="0" applyFont="1" applyFill="1" applyBorder="1" applyAlignment="1">
      <alignment horizontal="center" vertical="center" wrapText="1"/>
    </xf>
    <xf numFmtId="176" fontId="6" fillId="0" borderId="2" xfId="50" applyNumberFormat="1" applyFont="1" applyFill="1" applyBorder="1" applyAlignment="1">
      <alignment horizontal="center" vertical="center" wrapText="1"/>
    </xf>
    <xf numFmtId="0" fontId="2" fillId="0" borderId="2" xfId="0" applyFont="1" applyFill="1" applyBorder="1" applyAlignment="1">
      <alignment horizontal="left" vertical="center"/>
    </xf>
    <xf numFmtId="0" fontId="7" fillId="0" borderId="3" xfId="50" applyFont="1" applyFill="1" applyBorder="1" applyAlignment="1">
      <alignment horizontal="left" vertical="center"/>
    </xf>
    <xf numFmtId="0" fontId="7" fillId="0" borderId="4" xfId="50" applyFont="1" applyFill="1" applyBorder="1" applyAlignment="1">
      <alignment horizontal="left" vertical="center"/>
    </xf>
    <xf numFmtId="0" fontId="7" fillId="0" borderId="5" xfId="50" applyFont="1" applyFill="1" applyBorder="1" applyAlignment="1">
      <alignment horizontal="left" vertical="center"/>
    </xf>
    <xf numFmtId="0" fontId="2" fillId="0" borderId="2" xfId="50" applyFont="1" applyFill="1" applyBorder="1" applyAlignment="1">
      <alignment horizontal="left" vertical="center"/>
    </xf>
    <xf numFmtId="176" fontId="6" fillId="0" borderId="2" xfId="50" applyNumberFormat="1" applyFont="1" applyFill="1" applyBorder="1" applyAlignment="1">
      <alignment horizontal="left" vertical="center"/>
    </xf>
    <xf numFmtId="0" fontId="6" fillId="0" borderId="2" xfId="50" applyFont="1" applyFill="1" applyBorder="1" applyAlignment="1">
      <alignment horizontal="left" vertical="center"/>
    </xf>
    <xf numFmtId="176" fontId="5" fillId="0" borderId="2" xfId="50" applyNumberFormat="1" applyFont="1" applyFill="1" applyBorder="1" applyAlignment="1">
      <alignment horizontal="center" vertical="center"/>
    </xf>
    <xf numFmtId="176" fontId="5" fillId="0" borderId="3" xfId="5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5" fillId="0" borderId="1" xfId="50" applyNumberFormat="1" applyFont="1" applyFill="1" applyBorder="1" applyAlignment="1">
      <alignment horizontal="center" vertical="center" wrapText="1"/>
    </xf>
    <xf numFmtId="176" fontId="5" fillId="0" borderId="6" xfId="50" applyNumberFormat="1" applyFont="1" applyFill="1" applyBorder="1" applyAlignment="1">
      <alignment horizontal="center" vertical="center" wrapText="1"/>
    </xf>
    <xf numFmtId="176" fontId="5" fillId="0" borderId="7" xfId="50" applyNumberFormat="1" applyFont="1" applyFill="1" applyBorder="1" applyAlignment="1">
      <alignment horizontal="center" vertical="center" wrapText="1"/>
    </xf>
    <xf numFmtId="176" fontId="5" fillId="0" borderId="8" xfId="50" applyNumberFormat="1" applyFont="1" applyFill="1" applyBorder="1" applyAlignment="1">
      <alignment horizontal="center" vertical="center" wrapText="1"/>
    </xf>
    <xf numFmtId="0" fontId="2" fillId="0" borderId="5" xfId="0" applyFont="1" applyFill="1" applyBorder="1" applyAlignment="1">
      <alignment horizontal="left" vertical="center" wrapText="1"/>
    </xf>
    <xf numFmtId="0" fontId="7" fillId="0" borderId="3" xfId="50" applyFont="1" applyFill="1" applyBorder="1" applyAlignment="1">
      <alignment vertical="center" wrapText="1"/>
    </xf>
    <xf numFmtId="0" fontId="7" fillId="0" borderId="4" xfId="50" applyFont="1" applyFill="1" applyBorder="1" applyAlignment="1">
      <alignment vertical="center" wrapText="1"/>
    </xf>
    <xf numFmtId="0" fontId="7" fillId="0" borderId="5" xfId="50" applyFont="1" applyFill="1" applyBorder="1" applyAlignment="1">
      <alignment vertical="center" wrapText="1"/>
    </xf>
    <xf numFmtId="0" fontId="2" fillId="0" borderId="0" xfId="50" applyFont="1" applyFill="1" applyAlignment="1">
      <alignment vertical="center" wrapText="1"/>
    </xf>
    <xf numFmtId="176" fontId="9" fillId="0" borderId="2" xfId="50" applyNumberFormat="1" applyFont="1" applyFill="1" applyBorder="1" applyAlignment="1">
      <alignment horizontal="center" vertical="center" wrapText="1"/>
    </xf>
    <xf numFmtId="0" fontId="4" fillId="0" borderId="2" xfId="50" applyFont="1" applyFill="1" applyBorder="1" applyAlignment="1">
      <alignment vertical="center" wrapText="1"/>
    </xf>
    <xf numFmtId="176" fontId="8" fillId="0" borderId="2" xfId="50" applyNumberFormat="1" applyFont="1" applyFill="1" applyBorder="1" applyAlignment="1">
      <alignment horizontal="center" vertical="center" wrapText="1"/>
    </xf>
    <xf numFmtId="176" fontId="2" fillId="0" borderId="2" xfId="50" applyNumberFormat="1" applyFont="1" applyFill="1" applyBorder="1" applyAlignment="1">
      <alignment horizontal="left" vertical="center" wrapText="1"/>
    </xf>
    <xf numFmtId="0" fontId="8" fillId="0" borderId="2" xfId="50" applyFont="1" applyFill="1" applyBorder="1" applyAlignment="1">
      <alignment horizontal="left" vertical="center"/>
    </xf>
    <xf numFmtId="176" fontId="9" fillId="0" borderId="2" xfId="50" applyNumberFormat="1" applyFont="1" applyFill="1" applyBorder="1" applyAlignment="1">
      <alignment horizontal="center" vertical="center"/>
    </xf>
    <xf numFmtId="176" fontId="5" fillId="0" borderId="5" xfId="50" applyNumberFormat="1" applyFont="1" applyFill="1" applyBorder="1" applyAlignment="1">
      <alignment horizontal="center" vertical="center" wrapText="1"/>
    </xf>
    <xf numFmtId="176" fontId="5" fillId="0" borderId="9" xfId="50" applyNumberFormat="1" applyFont="1" applyFill="1" applyBorder="1" applyAlignment="1">
      <alignment horizontal="center" vertical="center" wrapText="1"/>
    </xf>
    <xf numFmtId="176" fontId="9" fillId="0" borderId="1" xfId="50" applyNumberFormat="1" applyFont="1" applyFill="1" applyBorder="1" applyAlignment="1">
      <alignment horizontal="center" vertical="center" wrapText="1"/>
    </xf>
    <xf numFmtId="176" fontId="5" fillId="0" borderId="10" xfId="50" applyNumberFormat="1" applyFont="1" applyFill="1" applyBorder="1" applyAlignment="1">
      <alignment horizontal="center" vertical="center" wrapText="1"/>
    </xf>
    <xf numFmtId="176" fontId="9" fillId="0" borderId="7" xfId="50" applyNumberFormat="1" applyFont="1" applyFill="1" applyBorder="1" applyAlignment="1">
      <alignment horizontal="center" vertical="center" wrapText="1"/>
    </xf>
    <xf numFmtId="176" fontId="2" fillId="0" borderId="2" xfId="50" applyNumberFormat="1" applyFont="1" applyFill="1" applyBorder="1" applyAlignment="1">
      <alignment horizontal="left" vertical="center"/>
    </xf>
    <xf numFmtId="0" fontId="2" fillId="0" borderId="0" xfId="50" applyFont="1" applyFill="1" applyAlignment="1">
      <alignment horizontal="center" wrapText="1"/>
    </xf>
    <xf numFmtId="0" fontId="2" fillId="0" borderId="0" xfId="50" applyFont="1" applyFill="1" applyAlignment="1">
      <alignment wrapText="1"/>
    </xf>
    <xf numFmtId="0" fontId="10" fillId="0" borderId="0" xfId="50" applyFont="1" applyAlignment="1">
      <alignment horizontal="center" vertical="center"/>
    </xf>
    <xf numFmtId="0" fontId="11" fillId="0" borderId="0" xfId="50" applyFont="1" applyAlignment="1">
      <alignment horizontal="center" vertical="center"/>
    </xf>
    <xf numFmtId="0" fontId="12" fillId="0" borderId="0" xfId="50" applyFont="1" applyAlignment="1">
      <alignment horizontal="center" vertical="center"/>
    </xf>
    <xf numFmtId="0" fontId="13" fillId="0" borderId="1" xfId="50" applyFont="1" applyBorder="1" applyAlignment="1">
      <alignment horizontal="center" vertical="center"/>
    </xf>
    <xf numFmtId="0" fontId="13" fillId="0" borderId="2" xfId="50" applyFont="1" applyBorder="1" applyAlignment="1">
      <alignment horizontal="center" vertical="center" wrapText="1"/>
    </xf>
    <xf numFmtId="0" fontId="13" fillId="0" borderId="2" xfId="50" applyFont="1" applyBorder="1" applyAlignment="1">
      <alignment horizontal="center" vertical="center"/>
    </xf>
    <xf numFmtId="0" fontId="14" fillId="0" borderId="2" xfId="50" applyFont="1" applyBorder="1" applyAlignment="1">
      <alignment horizontal="center" vertical="center"/>
    </xf>
    <xf numFmtId="0" fontId="4" fillId="0" borderId="2" xfId="0" applyFont="1" applyFill="1" applyBorder="1" applyAlignment="1">
      <alignment horizontal="center" vertical="center" wrapText="1"/>
    </xf>
    <xf numFmtId="0" fontId="14" fillId="0" borderId="2" xfId="5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万科城A标门窗清单 2 2" xfId="49"/>
    <cellStyle name="Normal" xfId="50"/>
  </cellStyles>
  <tableStyles count="0" defaultTableStyle="TableStyleMedium2"/>
  <colors>
    <mruColors>
      <color rgb="00FFC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10.8\01-&#36164;&#37329;&#35745;&#21010;\&#21608;&#36164;&#37329;&#35745;&#21010;\&#36164;&#37329;&#35745;&#21010;&#25253;&#34920;-%20&#20013;&#27888;&#24314;&#23433;%202022-11-3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表封面"/>
      <sheetName val="1 资金计划"/>
      <sheetName val="2 资金余额表"/>
      <sheetName val="3 付款计划-按供应商"/>
      <sheetName val="sheet2"/>
      <sheetName val="4 付款计划-按项目"/>
      <sheetName val="5应收-已审批完成"/>
      <sheetName val="6应收-已送批待审批"/>
      <sheetName val="7周资金计划执行情况"/>
      <sheetName val="应付款登记表"/>
      <sheetName val="1"/>
      <sheetName val="供应商目录"/>
      <sheetName val="供应商滞纳金"/>
      <sheetName val="备注"/>
      <sheetName val="Sheet1"/>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tabSelected="1" view="pageBreakPreview" zoomScaleNormal="100" workbookViewId="0">
      <selection activeCell="C9" sqref="C9"/>
    </sheetView>
  </sheetViews>
  <sheetFormatPr defaultColWidth="12" defaultRowHeight="27" customHeight="1" outlineLevelRow="4" outlineLevelCol="5"/>
  <cols>
    <col min="1" max="1" width="10.7142857142857" style="80" customWidth="1"/>
    <col min="2" max="2" width="26.1428571428571" style="80" customWidth="1"/>
    <col min="3" max="5" width="21.4285714285714" style="80" customWidth="1"/>
    <col min="6" max="6" width="24.1428571428571" style="80" customWidth="1"/>
    <col min="7" max="16364" width="12" style="80" customWidth="1"/>
    <col min="16365" max="16384" width="12" style="80"/>
  </cols>
  <sheetData>
    <row r="1" s="80" customFormat="1" ht="48" customHeight="1" spans="1:6">
      <c r="A1" s="82" t="s">
        <v>0</v>
      </c>
      <c r="B1" s="82"/>
      <c r="C1" s="82"/>
      <c r="D1" s="82"/>
      <c r="E1" s="82"/>
      <c r="F1" s="82"/>
    </row>
    <row r="2" s="80" customFormat="1" ht="60" customHeight="1" spans="1:6">
      <c r="A2" s="83" t="s">
        <v>1</v>
      </c>
      <c r="B2" s="83" t="s">
        <v>2</v>
      </c>
      <c r="C2" s="84" t="s">
        <v>3</v>
      </c>
      <c r="D2" s="84" t="s">
        <v>4</v>
      </c>
      <c r="E2" s="84" t="s">
        <v>5</v>
      </c>
      <c r="F2" s="85" t="s">
        <v>6</v>
      </c>
    </row>
    <row r="3" s="80" customFormat="1" ht="47" customHeight="1" spans="1:6">
      <c r="A3" s="86">
        <v>1</v>
      </c>
      <c r="B3" s="87" t="s">
        <v>7</v>
      </c>
      <c r="C3" s="86"/>
      <c r="D3" s="86"/>
      <c r="E3" s="86"/>
      <c r="F3" s="88" t="s">
        <v>8</v>
      </c>
    </row>
    <row r="4" s="80" customFormat="1" ht="47" customHeight="1" spans="1:6">
      <c r="A4" s="86">
        <v>2</v>
      </c>
      <c r="B4" s="87" t="s">
        <v>9</v>
      </c>
      <c r="C4" s="86"/>
      <c r="D4" s="86"/>
      <c r="E4" s="86"/>
      <c r="F4" s="88" t="s">
        <v>10</v>
      </c>
    </row>
    <row r="5" s="81" customFormat="1" ht="36" customHeight="1" spans="1:6">
      <c r="A5" s="85" t="s">
        <v>11</v>
      </c>
      <c r="B5" s="85" t="s">
        <v>12</v>
      </c>
      <c r="C5" s="85"/>
      <c r="D5" s="85"/>
      <c r="E5" s="85"/>
      <c r="F5" s="85"/>
    </row>
  </sheetData>
  <mergeCells count="1">
    <mergeCell ref="A1:F1"/>
  </mergeCells>
  <pageMargins left="1.29861111111111"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outlinePr summaryBelow="0"/>
  </sheetPr>
  <dimension ref="A1:T34"/>
  <sheetViews>
    <sheetView view="pageBreakPreview" zoomScale="85" zoomScaleNormal="70" workbookViewId="0">
      <pane ySplit="3" topLeftCell="A34" activePane="bottomLeft" state="frozen"/>
      <selection/>
      <selection pane="bottomLeft" activeCell="C63" sqref="C63"/>
    </sheetView>
  </sheetViews>
  <sheetFormatPr defaultColWidth="9" defaultRowHeight="11.25"/>
  <cols>
    <col min="1" max="1" width="6.3047619047619" style="1" customWidth="1"/>
    <col min="2" max="2" width="29.2380952380952" style="5" customWidth="1"/>
    <col min="3" max="3" width="35.6285714285714" style="6" customWidth="1"/>
    <col min="4" max="4" width="34.447619047619" style="6" customWidth="1"/>
    <col min="5" max="5" width="8.4" style="1" customWidth="1"/>
    <col min="6" max="6" width="16.5238095238095" style="7" customWidth="1"/>
    <col min="7" max="8" width="13.4666666666667" style="8" customWidth="1"/>
    <col min="9" max="9" width="16.1238095238095" style="8" customWidth="1"/>
    <col min="10" max="12" width="13.4666666666667" style="8" customWidth="1"/>
    <col min="13" max="13" width="14.6952380952381" style="8" customWidth="1"/>
    <col min="14" max="14" width="24" style="8" customWidth="1"/>
    <col min="15" max="15" width="23.352380952381" style="6" customWidth="1"/>
    <col min="16" max="17" width="12.847619047619" style="35" customWidth="1"/>
    <col min="18" max="20" width="12.847619047619" style="36" customWidth="1"/>
    <col min="21" max="23" width="9" style="1"/>
    <col min="24" max="24" width="14.6190476190476" style="1" customWidth="1"/>
    <col min="25" max="16384" width="9" style="1"/>
  </cols>
  <sheetData>
    <row r="1" s="1" customFormat="1" ht="36" customHeight="1" spans="1:20">
      <c r="A1" s="10" t="s">
        <v>13</v>
      </c>
      <c r="B1" s="10"/>
      <c r="C1" s="11"/>
      <c r="D1" s="11"/>
      <c r="E1" s="10"/>
      <c r="F1" s="12"/>
      <c r="G1" s="12"/>
      <c r="H1" s="12"/>
      <c r="I1" s="12"/>
      <c r="J1" s="12"/>
      <c r="K1" s="12"/>
      <c r="L1" s="12"/>
      <c r="M1" s="12"/>
      <c r="N1" s="12"/>
      <c r="O1" s="11"/>
      <c r="P1" s="35"/>
      <c r="Q1" s="35"/>
      <c r="R1" s="36"/>
      <c r="S1" s="36"/>
      <c r="T1" s="36"/>
    </row>
    <row r="2" s="2" customFormat="1" ht="30" customHeight="1" spans="1:20">
      <c r="A2" s="13" t="s">
        <v>14</v>
      </c>
      <c r="B2" s="14"/>
      <c r="C2" s="13"/>
      <c r="D2" s="13"/>
      <c r="E2" s="13"/>
      <c r="F2" s="15"/>
      <c r="G2" s="30"/>
      <c r="H2" s="30"/>
      <c r="I2" s="30"/>
      <c r="J2" s="30"/>
      <c r="K2" s="30"/>
      <c r="L2" s="30"/>
      <c r="M2" s="30"/>
      <c r="N2" s="30"/>
      <c r="O2" s="13"/>
      <c r="P2" s="65"/>
      <c r="Q2" s="65"/>
      <c r="R2" s="65"/>
      <c r="S2" s="65"/>
      <c r="T2" s="65"/>
    </row>
    <row r="3" s="3" customFormat="1" ht="59" customHeight="1" spans="1:20">
      <c r="A3" s="16" t="s">
        <v>1</v>
      </c>
      <c r="B3" s="16" t="s">
        <v>2</v>
      </c>
      <c r="C3" s="16" t="s">
        <v>15</v>
      </c>
      <c r="D3" s="16" t="s">
        <v>16</v>
      </c>
      <c r="E3" s="16" t="s">
        <v>17</v>
      </c>
      <c r="F3" s="17" t="s">
        <v>18</v>
      </c>
      <c r="G3" s="37" t="s">
        <v>19</v>
      </c>
      <c r="H3" s="37" t="s">
        <v>20</v>
      </c>
      <c r="I3" s="37" t="s">
        <v>21</v>
      </c>
      <c r="J3" s="37" t="s">
        <v>22</v>
      </c>
      <c r="K3" s="37" t="s">
        <v>23</v>
      </c>
      <c r="L3" s="37" t="s">
        <v>24</v>
      </c>
      <c r="M3" s="17" t="s">
        <v>25</v>
      </c>
      <c r="N3" s="17" t="s">
        <v>26</v>
      </c>
      <c r="O3" s="16" t="s">
        <v>6</v>
      </c>
      <c r="P3" s="4"/>
      <c r="Q3" s="4"/>
      <c r="R3" s="78"/>
      <c r="S3" s="78"/>
      <c r="T3" s="78"/>
    </row>
    <row r="4" s="3" customFormat="1" ht="38" customHeight="1" spans="1:20">
      <c r="A4" s="38" t="s">
        <v>27</v>
      </c>
      <c r="B4" s="39"/>
      <c r="C4" s="39"/>
      <c r="D4" s="40"/>
      <c r="E4" s="41"/>
      <c r="F4" s="42"/>
      <c r="G4" s="41"/>
      <c r="H4" s="41"/>
      <c r="I4" s="41"/>
      <c r="J4" s="41"/>
      <c r="K4" s="41"/>
      <c r="L4" s="41"/>
      <c r="M4" s="41"/>
      <c r="N4" s="41"/>
      <c r="O4" s="41"/>
      <c r="P4" s="14"/>
      <c r="Q4" s="14"/>
      <c r="R4" s="78"/>
      <c r="S4" s="78"/>
      <c r="T4" s="78"/>
    </row>
    <row r="5" s="3" customFormat="1" ht="35" customHeight="1" spans="1:20">
      <c r="A5" s="43">
        <v>1</v>
      </c>
      <c r="B5" s="43" t="s">
        <v>28</v>
      </c>
      <c r="C5" s="44"/>
      <c r="D5" s="44"/>
      <c r="E5" s="43"/>
      <c r="F5" s="37"/>
      <c r="G5" s="37"/>
      <c r="H5" s="37"/>
      <c r="I5" s="37"/>
      <c r="J5" s="37"/>
      <c r="K5" s="37"/>
      <c r="L5" s="37"/>
      <c r="M5" s="37"/>
      <c r="N5" s="37"/>
      <c r="O5" s="43"/>
      <c r="P5" s="14" t="s">
        <v>29</v>
      </c>
      <c r="Q5" s="14" t="s">
        <v>30</v>
      </c>
      <c r="R5" s="14" t="s">
        <v>31</v>
      </c>
      <c r="S5" s="78"/>
      <c r="T5" s="78"/>
    </row>
    <row r="6" s="3" customFormat="1" ht="139" customHeight="1" spans="1:20">
      <c r="A6" s="18">
        <v>1.1</v>
      </c>
      <c r="B6" s="18" t="s">
        <v>32</v>
      </c>
      <c r="C6" s="20" t="s">
        <v>33</v>
      </c>
      <c r="D6" s="20" t="s">
        <v>34</v>
      </c>
      <c r="E6" s="18" t="s">
        <v>35</v>
      </c>
      <c r="F6" s="21">
        <f>SUM(G6:L6)</f>
        <v>147617.7426</v>
      </c>
      <c r="G6" s="21"/>
      <c r="H6" s="21">
        <v>17040.3</v>
      </c>
      <c r="I6" s="21">
        <v>130577.4426</v>
      </c>
      <c r="J6" s="21"/>
      <c r="K6" s="21"/>
      <c r="L6" s="21"/>
      <c r="M6" s="66"/>
      <c r="N6" s="21"/>
      <c r="O6" s="18"/>
      <c r="P6" s="14">
        <f>1486.25+235.59+4255.62+27.6+386.71+610.03+7569.2+373.54+371.32+35.38+23.76+14.94+103.95+29.58+154.81+591.99</f>
        <v>16270.27</v>
      </c>
      <c r="Q6" s="14">
        <f>763.07+6.96</f>
        <v>770.03</v>
      </c>
      <c r="R6" s="14">
        <f>763.07+6.96</f>
        <v>770.03</v>
      </c>
      <c r="S6" s="78"/>
      <c r="T6" s="78"/>
    </row>
    <row r="7" s="34" customFormat="1" ht="148" customHeight="1" spans="1:20">
      <c r="A7" s="18">
        <v>1.2</v>
      </c>
      <c r="B7" s="18" t="s">
        <v>36</v>
      </c>
      <c r="C7" s="20" t="s">
        <v>37</v>
      </c>
      <c r="D7" s="20" t="s">
        <v>38</v>
      </c>
      <c r="E7" s="18" t="s">
        <v>35</v>
      </c>
      <c r="F7" s="21">
        <f>SUM(G7:L7)</f>
        <v>147617.7426</v>
      </c>
      <c r="G7" s="21"/>
      <c r="H7" s="21">
        <v>17040.3</v>
      </c>
      <c r="I7" s="21">
        <v>130577.4426</v>
      </c>
      <c r="J7" s="21"/>
      <c r="K7" s="21"/>
      <c r="L7" s="21"/>
      <c r="M7" s="66"/>
      <c r="N7" s="21"/>
      <c r="O7" s="67"/>
      <c r="P7" s="14" t="s">
        <v>39</v>
      </c>
      <c r="Q7" s="14" t="s">
        <v>40</v>
      </c>
      <c r="R7" s="14" t="s">
        <v>41</v>
      </c>
      <c r="S7" s="14" t="s">
        <v>42</v>
      </c>
      <c r="T7" s="14" t="s">
        <v>31</v>
      </c>
    </row>
    <row r="8" s="34" customFormat="1" ht="148" customHeight="1" spans="1:20">
      <c r="A8" s="18">
        <v>1.3</v>
      </c>
      <c r="B8" s="18" t="s">
        <v>43</v>
      </c>
      <c r="C8" s="20" t="s">
        <v>33</v>
      </c>
      <c r="D8" s="20" t="s">
        <v>34</v>
      </c>
      <c r="E8" s="18" t="s">
        <v>35</v>
      </c>
      <c r="F8" s="21">
        <f>SUM(G8:L8)</f>
        <v>770.03</v>
      </c>
      <c r="G8" s="21"/>
      <c r="H8" s="21">
        <f>R6</f>
        <v>770.03</v>
      </c>
      <c r="I8" s="21">
        <v>0</v>
      </c>
      <c r="J8" s="21"/>
      <c r="K8" s="21"/>
      <c r="L8" s="21"/>
      <c r="M8" s="66"/>
      <c r="N8" s="21"/>
      <c r="O8" s="67"/>
      <c r="P8" s="65"/>
      <c r="Q8" s="65"/>
      <c r="R8" s="79"/>
      <c r="S8" s="79"/>
      <c r="T8" s="79"/>
    </row>
    <row r="9" s="34" customFormat="1" ht="148" customHeight="1" spans="1:20">
      <c r="A9" s="18">
        <v>1.4</v>
      </c>
      <c r="B9" s="18" t="s">
        <v>44</v>
      </c>
      <c r="C9" s="20" t="s">
        <v>37</v>
      </c>
      <c r="D9" s="20" t="s">
        <v>38</v>
      </c>
      <c r="E9" s="18" t="s">
        <v>35</v>
      </c>
      <c r="F9" s="21">
        <f>SUM(G9:L9)</f>
        <v>770.03</v>
      </c>
      <c r="G9" s="21"/>
      <c r="H9" s="21">
        <v>770.03</v>
      </c>
      <c r="I9" s="21">
        <v>0</v>
      </c>
      <c r="J9" s="21"/>
      <c r="K9" s="21"/>
      <c r="L9" s="21"/>
      <c r="M9" s="66"/>
      <c r="N9" s="21"/>
      <c r="O9" s="67"/>
      <c r="P9" s="65"/>
      <c r="Q9" s="65"/>
      <c r="R9" s="79"/>
      <c r="S9" s="79"/>
      <c r="T9" s="79"/>
    </row>
    <row r="10" s="34" customFormat="1" ht="35" customHeight="1" spans="1:20">
      <c r="A10" s="43">
        <v>2</v>
      </c>
      <c r="B10" s="43" t="s">
        <v>45</v>
      </c>
      <c r="C10" s="44"/>
      <c r="D10" s="44"/>
      <c r="E10" s="45"/>
      <c r="F10" s="46"/>
      <c r="G10" s="46"/>
      <c r="H10" s="46"/>
      <c r="I10" s="46"/>
      <c r="J10" s="46"/>
      <c r="K10" s="46"/>
      <c r="L10" s="46"/>
      <c r="M10" s="68"/>
      <c r="N10" s="46"/>
      <c r="O10" s="69"/>
      <c r="P10" s="65"/>
      <c r="Q10" s="65"/>
      <c r="R10" s="79"/>
      <c r="S10" s="79"/>
      <c r="T10" s="79"/>
    </row>
    <row r="11" s="34" customFormat="1" ht="171" customHeight="1" spans="1:20">
      <c r="A11" s="18">
        <v>2.1</v>
      </c>
      <c r="B11" s="18" t="s">
        <v>46</v>
      </c>
      <c r="C11" s="20" t="s">
        <v>47</v>
      </c>
      <c r="D11" s="20" t="s">
        <v>34</v>
      </c>
      <c r="E11" s="18" t="s">
        <v>35</v>
      </c>
      <c r="F11" s="21">
        <f>SUM(G11:L11)</f>
        <v>147617.7426</v>
      </c>
      <c r="G11" s="21"/>
      <c r="H11" s="21">
        <v>17040.3</v>
      </c>
      <c r="I11" s="21">
        <v>130577.4426</v>
      </c>
      <c r="J11" s="21"/>
      <c r="K11" s="21"/>
      <c r="L11" s="21"/>
      <c r="M11" s="66"/>
      <c r="N11" s="21"/>
      <c r="O11" s="18"/>
      <c r="P11" s="65"/>
      <c r="Q11" s="65"/>
      <c r="R11" s="79"/>
      <c r="S11" s="79"/>
      <c r="T11" s="79"/>
    </row>
    <row r="12" s="34" customFormat="1" ht="171" customHeight="1" spans="1:20">
      <c r="A12" s="18">
        <v>2.3</v>
      </c>
      <c r="B12" s="18" t="s">
        <v>48</v>
      </c>
      <c r="C12" s="20" t="s">
        <v>49</v>
      </c>
      <c r="D12" s="20" t="s">
        <v>34</v>
      </c>
      <c r="E12" s="18" t="s">
        <v>35</v>
      </c>
      <c r="F12" s="21">
        <f>SUM(G12:L12)</f>
        <v>770.03</v>
      </c>
      <c r="G12" s="21"/>
      <c r="H12" s="21">
        <v>770.03</v>
      </c>
      <c r="I12" s="21">
        <v>0</v>
      </c>
      <c r="J12" s="21"/>
      <c r="K12" s="21"/>
      <c r="L12" s="21"/>
      <c r="M12" s="66"/>
      <c r="N12" s="21"/>
      <c r="O12" s="18"/>
      <c r="P12" s="65"/>
      <c r="Q12" s="65"/>
      <c r="R12" s="79"/>
      <c r="S12" s="79"/>
      <c r="T12" s="79"/>
    </row>
    <row r="13" s="4" customFormat="1" ht="38" customHeight="1" spans="1:20">
      <c r="A13" s="43">
        <v>3</v>
      </c>
      <c r="B13" s="25" t="s">
        <v>50</v>
      </c>
      <c r="C13" s="25"/>
      <c r="D13" s="47"/>
      <c r="E13" s="25" t="s">
        <v>51</v>
      </c>
      <c r="F13" s="26"/>
      <c r="G13" s="26"/>
      <c r="H13" s="32"/>
      <c r="I13" s="32"/>
      <c r="J13" s="32"/>
      <c r="K13" s="32"/>
      <c r="L13" s="32"/>
      <c r="M13" s="31"/>
      <c r="N13" s="46"/>
      <c r="O13" s="33"/>
      <c r="P13" s="14"/>
      <c r="Q13" s="14"/>
      <c r="R13" s="14"/>
      <c r="S13" s="14"/>
      <c r="T13" s="14"/>
    </row>
    <row r="14" s="4" customFormat="1" ht="38" customHeight="1" spans="1:20">
      <c r="A14" s="38" t="s">
        <v>52</v>
      </c>
      <c r="B14" s="39"/>
      <c r="C14" s="39"/>
      <c r="D14" s="40"/>
      <c r="E14" s="41"/>
      <c r="F14" s="42"/>
      <c r="G14" s="41"/>
      <c r="H14" s="41"/>
      <c r="I14" s="41"/>
      <c r="J14" s="41"/>
      <c r="K14" s="41"/>
      <c r="L14" s="41"/>
      <c r="M14" s="41"/>
      <c r="N14" s="41"/>
      <c r="O14" s="41"/>
      <c r="P14" s="14"/>
      <c r="Q14" s="14"/>
      <c r="R14" s="14"/>
      <c r="S14" s="14"/>
      <c r="T14" s="14"/>
    </row>
    <row r="15" s="4" customFormat="1" ht="38" customHeight="1" spans="1:20">
      <c r="A15" s="43">
        <v>1</v>
      </c>
      <c r="B15" s="43" t="s">
        <v>28</v>
      </c>
      <c r="C15" s="44"/>
      <c r="D15" s="44"/>
      <c r="E15" s="43"/>
      <c r="F15" s="37"/>
      <c r="G15" s="37"/>
      <c r="H15" s="37"/>
      <c r="I15" s="37"/>
      <c r="J15" s="37"/>
      <c r="K15" s="37"/>
      <c r="L15" s="37"/>
      <c r="M15" s="37"/>
      <c r="N15" s="37"/>
      <c r="O15" s="43"/>
      <c r="P15" s="14" t="s">
        <v>53</v>
      </c>
      <c r="Q15" s="14" t="s">
        <v>54</v>
      </c>
      <c r="R15" s="14" t="s">
        <v>55</v>
      </c>
      <c r="S15" s="14" t="s">
        <v>56</v>
      </c>
      <c r="T15" s="14" t="s">
        <v>57</v>
      </c>
    </row>
    <row r="16" s="4" customFormat="1" ht="165" customHeight="1" spans="1:20">
      <c r="A16" s="18">
        <v>1.1</v>
      </c>
      <c r="B16" s="18" t="s">
        <v>32</v>
      </c>
      <c r="C16" s="20" t="s">
        <v>58</v>
      </c>
      <c r="D16" s="20" t="s">
        <v>59</v>
      </c>
      <c r="E16" s="18" t="s">
        <v>35</v>
      </c>
      <c r="F16" s="21">
        <f>SUM(G16:L16)</f>
        <v>44084.6565</v>
      </c>
      <c r="G16" s="21">
        <f>P16+Q16+R16-S16-T16</f>
        <v>43193.4065</v>
      </c>
      <c r="H16" s="21">
        <v>0</v>
      </c>
      <c r="I16" s="21">
        <v>0</v>
      </c>
      <c r="J16" s="21">
        <f>155*3.1*1.5</f>
        <v>720.75</v>
      </c>
      <c r="K16" s="21">
        <f>11*3.1*2.5</f>
        <v>85.25</v>
      </c>
      <c r="L16" s="21">
        <f>11*3.1*2.5</f>
        <v>85.25</v>
      </c>
      <c r="M16" s="66"/>
      <c r="N16" s="21"/>
      <c r="O16" s="18"/>
      <c r="P16" s="14">
        <f>577.163+113.15+2971.86+19.167+10.64+6.6+12.74+3422.05+15.57+54.46+35.42+132.26+42.49+112.76+27.88+7+11.68</f>
        <v>7572.89</v>
      </c>
      <c r="Q16" s="14">
        <f>1794.49+437.29+790.162+116.35+112.33+162.55+5509.479+106.85+342.99+77.91+7.46+39.88+36.93+86.5+2.96+40.5</f>
        <v>9664.631</v>
      </c>
      <c r="R16" s="14">
        <f>3108.63+833.63+1657.39+313.76+279.69+4099.24+15472.52+15.986+8.04+432.47+129.44+70.688+10.32</f>
        <v>26431.804</v>
      </c>
      <c r="S16" s="14">
        <f>55.97+55.98+44.79</f>
        <v>156.74</v>
      </c>
      <c r="T16" s="14">
        <v>319.1785</v>
      </c>
    </row>
    <row r="17" s="4" customFormat="1" ht="194" customHeight="1" spans="1:20">
      <c r="A17" s="18">
        <v>1.2</v>
      </c>
      <c r="B17" s="18" t="s">
        <v>60</v>
      </c>
      <c r="C17" s="20" t="s">
        <v>37</v>
      </c>
      <c r="D17" s="20" t="s">
        <v>61</v>
      </c>
      <c r="E17" s="18" t="s">
        <v>35</v>
      </c>
      <c r="F17" s="21">
        <f>SUM(G17:L17)</f>
        <v>23191.5</v>
      </c>
      <c r="G17" s="21">
        <v>23014.5</v>
      </c>
      <c r="H17" s="21">
        <v>0</v>
      </c>
      <c r="I17" s="21">
        <v>0</v>
      </c>
      <c r="J17" s="21">
        <f>155</f>
        <v>155</v>
      </c>
      <c r="K17" s="21">
        <f>11</f>
        <v>11</v>
      </c>
      <c r="L17" s="21">
        <f>11</f>
        <v>11</v>
      </c>
      <c r="M17" s="66"/>
      <c r="N17" s="21"/>
      <c r="O17" s="67" t="s">
        <v>62</v>
      </c>
      <c r="P17" s="14"/>
      <c r="Q17" s="14"/>
      <c r="R17" s="14"/>
      <c r="S17" s="14"/>
      <c r="T17" s="14"/>
    </row>
    <row r="18" s="4" customFormat="1" ht="194" customHeight="1" spans="1:20">
      <c r="A18" s="18">
        <v>1.3</v>
      </c>
      <c r="B18" s="18" t="s">
        <v>63</v>
      </c>
      <c r="C18" s="20" t="s">
        <v>58</v>
      </c>
      <c r="D18" s="20" t="s">
        <v>59</v>
      </c>
      <c r="E18" s="18" t="s">
        <v>35</v>
      </c>
      <c r="F18" s="21">
        <f>SUM(G18:L18)</f>
        <v>475.9185</v>
      </c>
      <c r="G18" s="21">
        <f>S16+T16</f>
        <v>475.9185</v>
      </c>
      <c r="H18" s="21">
        <v>0</v>
      </c>
      <c r="I18" s="21">
        <v>0</v>
      </c>
      <c r="J18" s="21">
        <v>0</v>
      </c>
      <c r="K18" s="21">
        <v>0</v>
      </c>
      <c r="L18" s="21">
        <v>0</v>
      </c>
      <c r="M18" s="66"/>
      <c r="N18" s="21"/>
      <c r="O18" s="67"/>
      <c r="P18" s="14"/>
      <c r="Q18" s="14"/>
      <c r="R18" s="14"/>
      <c r="S18" s="14"/>
      <c r="T18" s="14"/>
    </row>
    <row r="19" s="4" customFormat="1" ht="53" customHeight="1" spans="1:20">
      <c r="A19" s="43">
        <v>2</v>
      </c>
      <c r="B19" s="43" t="s">
        <v>45</v>
      </c>
      <c r="C19" s="44"/>
      <c r="D19" s="44"/>
      <c r="E19" s="45"/>
      <c r="F19" s="46"/>
      <c r="G19" s="46"/>
      <c r="H19" s="46"/>
      <c r="I19" s="46"/>
      <c r="J19" s="46"/>
      <c r="K19" s="46"/>
      <c r="L19" s="46"/>
      <c r="M19" s="68"/>
      <c r="N19" s="46"/>
      <c r="O19" s="69"/>
      <c r="P19" s="14"/>
      <c r="Q19" s="14"/>
      <c r="R19" s="14"/>
      <c r="S19" s="14"/>
      <c r="T19" s="14"/>
    </row>
    <row r="20" s="4" customFormat="1" ht="179" customHeight="1" spans="1:20">
      <c r="A20" s="18">
        <v>2.1</v>
      </c>
      <c r="B20" s="18" t="s">
        <v>64</v>
      </c>
      <c r="C20" s="20" t="s">
        <v>65</v>
      </c>
      <c r="D20" s="20" t="s">
        <v>59</v>
      </c>
      <c r="E20" s="18" t="s">
        <v>35</v>
      </c>
      <c r="F20" s="21">
        <f>SUM(G20:L20)</f>
        <v>44084.6565</v>
      </c>
      <c r="G20" s="21">
        <v>43193.4065</v>
      </c>
      <c r="H20" s="21">
        <v>0</v>
      </c>
      <c r="I20" s="21">
        <v>0</v>
      </c>
      <c r="J20" s="21">
        <f>155*3.1*1.5</f>
        <v>720.75</v>
      </c>
      <c r="K20" s="21">
        <f>11*3.1*2.5</f>
        <v>85.25</v>
      </c>
      <c r="L20" s="21">
        <f>11*3.1*2.5</f>
        <v>85.25</v>
      </c>
      <c r="M20" s="66"/>
      <c r="N20" s="21"/>
      <c r="O20" s="18"/>
      <c r="P20" s="14"/>
      <c r="Q20" s="14"/>
      <c r="R20" s="14"/>
      <c r="S20" s="14"/>
      <c r="T20" s="14"/>
    </row>
    <row r="21" s="4" customFormat="1" ht="179" customHeight="1" spans="1:20">
      <c r="A21" s="18">
        <v>2.2</v>
      </c>
      <c r="B21" s="18" t="s">
        <v>66</v>
      </c>
      <c r="C21" s="20" t="s">
        <v>67</v>
      </c>
      <c r="D21" s="20" t="s">
        <v>68</v>
      </c>
      <c r="E21" s="18" t="s">
        <v>35</v>
      </c>
      <c r="F21" s="21">
        <f>SUM(G21:L21)</f>
        <v>23191.5</v>
      </c>
      <c r="G21" s="21">
        <v>23014.5</v>
      </c>
      <c r="H21" s="21">
        <v>0</v>
      </c>
      <c r="I21" s="21">
        <v>0</v>
      </c>
      <c r="J21" s="21">
        <f>155</f>
        <v>155</v>
      </c>
      <c r="K21" s="21">
        <f>11</f>
        <v>11</v>
      </c>
      <c r="L21" s="21">
        <f>11</f>
        <v>11</v>
      </c>
      <c r="M21" s="66"/>
      <c r="N21" s="21"/>
      <c r="O21" s="67" t="s">
        <v>62</v>
      </c>
      <c r="P21" s="14"/>
      <c r="Q21" s="14"/>
      <c r="R21" s="14"/>
      <c r="S21" s="14"/>
      <c r="T21" s="14"/>
    </row>
    <row r="22" s="4" customFormat="1" ht="179" customHeight="1" spans="1:20">
      <c r="A22" s="18">
        <v>2.3</v>
      </c>
      <c r="B22" s="18" t="s">
        <v>69</v>
      </c>
      <c r="C22" s="20" t="s">
        <v>70</v>
      </c>
      <c r="D22" s="20" t="s">
        <v>34</v>
      </c>
      <c r="E22" s="18" t="s">
        <v>35</v>
      </c>
      <c r="F22" s="21">
        <f>SUM(G22:L22)</f>
        <v>475.9185</v>
      </c>
      <c r="G22" s="21">
        <v>475.9185</v>
      </c>
      <c r="H22" s="21">
        <v>0</v>
      </c>
      <c r="I22" s="21">
        <v>0</v>
      </c>
      <c r="J22" s="21">
        <v>0</v>
      </c>
      <c r="K22" s="21">
        <v>0</v>
      </c>
      <c r="L22" s="21">
        <v>0</v>
      </c>
      <c r="M22" s="66"/>
      <c r="N22" s="21"/>
      <c r="O22" s="18"/>
      <c r="P22" s="14"/>
      <c r="Q22" s="14"/>
      <c r="R22" s="14"/>
      <c r="S22" s="14"/>
      <c r="T22" s="14"/>
    </row>
    <row r="23" s="4" customFormat="1" ht="53" customHeight="1" spans="1:20">
      <c r="A23" s="43">
        <v>3</v>
      </c>
      <c r="B23" s="25" t="s">
        <v>71</v>
      </c>
      <c r="C23" s="25"/>
      <c r="D23" s="47"/>
      <c r="E23" s="25" t="s">
        <v>51</v>
      </c>
      <c r="F23" s="26"/>
      <c r="G23" s="26"/>
      <c r="H23" s="32"/>
      <c r="I23" s="32"/>
      <c r="J23" s="32"/>
      <c r="K23" s="32"/>
      <c r="L23" s="32"/>
      <c r="M23" s="31"/>
      <c r="N23" s="46"/>
      <c r="O23" s="33"/>
      <c r="P23" s="14"/>
      <c r="Q23" s="14"/>
      <c r="R23" s="14"/>
      <c r="S23" s="14"/>
      <c r="T23" s="14"/>
    </row>
    <row r="24" s="3" customFormat="1" ht="43" customHeight="1" spans="1:20">
      <c r="A24" s="48" t="s">
        <v>72</v>
      </c>
      <c r="B24" s="49"/>
      <c r="C24" s="49"/>
      <c r="D24" s="50"/>
      <c r="E24" s="51"/>
      <c r="F24" s="52"/>
      <c r="G24" s="53"/>
      <c r="H24" s="53"/>
      <c r="I24" s="53"/>
      <c r="J24" s="53"/>
      <c r="K24" s="53"/>
      <c r="L24" s="53"/>
      <c r="M24" s="70"/>
      <c r="N24" s="46"/>
      <c r="O24" s="51"/>
      <c r="P24" s="14"/>
      <c r="Q24" s="14"/>
      <c r="R24" s="78"/>
      <c r="S24" s="78"/>
      <c r="T24" s="78"/>
    </row>
    <row r="25" s="3" customFormat="1" ht="35" customHeight="1" spans="1:20">
      <c r="A25" s="43">
        <v>1</v>
      </c>
      <c r="B25" s="43" t="s">
        <v>28</v>
      </c>
      <c r="C25" s="44"/>
      <c r="D25" s="44"/>
      <c r="E25" s="43"/>
      <c r="F25" s="46"/>
      <c r="G25" s="46"/>
      <c r="H25" s="46"/>
      <c r="I25" s="46"/>
      <c r="J25" s="46"/>
      <c r="K25" s="46"/>
      <c r="L25" s="46"/>
      <c r="M25" s="68"/>
      <c r="N25" s="46"/>
      <c r="O25" s="43"/>
      <c r="P25" s="14"/>
      <c r="Q25" s="14"/>
      <c r="R25" s="78"/>
      <c r="S25" s="78"/>
      <c r="T25" s="78"/>
    </row>
    <row r="26" s="34" customFormat="1" ht="159" customHeight="1" spans="1:20">
      <c r="A26" s="18">
        <v>1.1</v>
      </c>
      <c r="B26" s="18" t="s">
        <v>73</v>
      </c>
      <c r="C26" s="20" t="s">
        <v>74</v>
      </c>
      <c r="D26" s="20" t="s">
        <v>34</v>
      </c>
      <c r="E26" s="18" t="s">
        <v>35</v>
      </c>
      <c r="F26" s="21">
        <f>1293.87*1*2</f>
        <v>2587.74</v>
      </c>
      <c r="G26" s="21"/>
      <c r="H26" s="54"/>
      <c r="I26" s="54"/>
      <c r="J26" s="54"/>
      <c r="K26" s="54"/>
      <c r="L26" s="54"/>
      <c r="M26" s="71"/>
      <c r="N26" s="21">
        <f t="shared" ref="N24:N30" si="0">F26*M26</f>
        <v>0</v>
      </c>
      <c r="O26" s="20" t="s">
        <v>75</v>
      </c>
      <c r="P26" s="65"/>
      <c r="Q26" s="65"/>
      <c r="R26" s="79"/>
      <c r="S26" s="79"/>
      <c r="T26" s="79"/>
    </row>
    <row r="27" s="34" customFormat="1" ht="77" customHeight="1" spans="1:20">
      <c r="A27" s="18">
        <v>1.2</v>
      </c>
      <c r="B27" s="18" t="s">
        <v>76</v>
      </c>
      <c r="C27" s="20" t="s">
        <v>77</v>
      </c>
      <c r="D27" s="20" t="s">
        <v>61</v>
      </c>
      <c r="E27" s="18" t="s">
        <v>35</v>
      </c>
      <c r="F27" s="21">
        <f>SUM(G27:L27)</f>
        <v>56314.33</v>
      </c>
      <c r="G27" s="21">
        <v>23014.5</v>
      </c>
      <c r="H27" s="55">
        <v>33122.83</v>
      </c>
      <c r="I27" s="72"/>
      <c r="J27" s="21">
        <v>155</v>
      </c>
      <c r="K27" s="21">
        <v>11</v>
      </c>
      <c r="L27" s="21">
        <v>11</v>
      </c>
      <c r="M27" s="66"/>
      <c r="N27" s="21">
        <f t="shared" si="0"/>
        <v>0</v>
      </c>
      <c r="O27" s="18" t="s">
        <v>78</v>
      </c>
      <c r="P27" s="65"/>
      <c r="Q27" s="65"/>
      <c r="R27" s="79"/>
      <c r="S27" s="79"/>
      <c r="T27" s="79"/>
    </row>
    <row r="28" s="34" customFormat="1" ht="35" customHeight="1" spans="1:20">
      <c r="A28" s="43">
        <v>2</v>
      </c>
      <c r="B28" s="43" t="s">
        <v>45</v>
      </c>
      <c r="C28" s="44"/>
      <c r="D28" s="44"/>
      <c r="E28" s="45"/>
      <c r="F28" s="56"/>
      <c r="G28" s="46"/>
      <c r="H28" s="46"/>
      <c r="I28" s="46"/>
      <c r="J28" s="46"/>
      <c r="K28" s="46"/>
      <c r="L28" s="46"/>
      <c r="M28" s="68"/>
      <c r="N28" s="46"/>
      <c r="O28" s="69"/>
      <c r="P28" s="65"/>
      <c r="Q28" s="65"/>
      <c r="R28" s="79"/>
      <c r="S28" s="79"/>
      <c r="T28" s="79"/>
    </row>
    <row r="29" s="34" customFormat="1" ht="149" customHeight="1" spans="1:20">
      <c r="A29" s="18">
        <v>2.1</v>
      </c>
      <c r="B29" s="18" t="s">
        <v>79</v>
      </c>
      <c r="C29" s="20" t="s">
        <v>80</v>
      </c>
      <c r="D29" s="20" t="s">
        <v>34</v>
      </c>
      <c r="E29" s="18" t="s">
        <v>35</v>
      </c>
      <c r="F29" s="21">
        <v>2587.74</v>
      </c>
      <c r="G29" s="21"/>
      <c r="H29" s="21"/>
      <c r="I29" s="21"/>
      <c r="J29" s="21"/>
      <c r="K29" s="21"/>
      <c r="L29" s="21"/>
      <c r="M29" s="66"/>
      <c r="N29" s="21">
        <f t="shared" si="0"/>
        <v>0</v>
      </c>
      <c r="O29" s="20" t="s">
        <v>75</v>
      </c>
      <c r="P29" s="65"/>
      <c r="Q29" s="65"/>
      <c r="R29" s="79"/>
      <c r="S29" s="79"/>
      <c r="T29" s="79"/>
    </row>
    <row r="30" s="34" customFormat="1" ht="75" customHeight="1" spans="1:20">
      <c r="A30" s="18">
        <v>2.2</v>
      </c>
      <c r="B30" s="18" t="s">
        <v>81</v>
      </c>
      <c r="C30" s="20" t="s">
        <v>82</v>
      </c>
      <c r="D30" s="20" t="s">
        <v>61</v>
      </c>
      <c r="E30" s="18" t="s">
        <v>35</v>
      </c>
      <c r="F30" s="57">
        <f>SUM(G30:L31)</f>
        <v>56314.33</v>
      </c>
      <c r="G30" s="57">
        <v>23014.5</v>
      </c>
      <c r="H30" s="58">
        <v>33122.83</v>
      </c>
      <c r="I30" s="73"/>
      <c r="J30" s="57">
        <v>155</v>
      </c>
      <c r="K30" s="57">
        <v>11</v>
      </c>
      <c r="L30" s="57">
        <v>11</v>
      </c>
      <c r="M30" s="74"/>
      <c r="N30" s="57">
        <f t="shared" si="0"/>
        <v>0</v>
      </c>
      <c r="O30" s="18" t="s">
        <v>83</v>
      </c>
      <c r="P30" s="65"/>
      <c r="Q30" s="65"/>
      <c r="R30" s="79"/>
      <c r="S30" s="79"/>
      <c r="T30" s="79"/>
    </row>
    <row r="31" s="34" customFormat="1" ht="75" customHeight="1" spans="1:20">
      <c r="A31" s="18">
        <v>2.3</v>
      </c>
      <c r="B31" s="18" t="s">
        <v>84</v>
      </c>
      <c r="C31" s="20" t="s">
        <v>82</v>
      </c>
      <c r="D31" s="20" t="s">
        <v>61</v>
      </c>
      <c r="E31" s="18" t="s">
        <v>35</v>
      </c>
      <c r="F31" s="59"/>
      <c r="G31" s="59"/>
      <c r="H31" s="60"/>
      <c r="I31" s="75"/>
      <c r="J31" s="59"/>
      <c r="K31" s="59"/>
      <c r="L31" s="59"/>
      <c r="M31" s="76"/>
      <c r="N31" s="59"/>
      <c r="O31" s="18" t="s">
        <v>85</v>
      </c>
      <c r="P31" s="65"/>
      <c r="Q31" s="65"/>
      <c r="R31" s="79"/>
      <c r="S31" s="79"/>
      <c r="T31" s="79"/>
    </row>
    <row r="32" s="4" customFormat="1" ht="44" customHeight="1" spans="1:20">
      <c r="A32" s="43">
        <v>3</v>
      </c>
      <c r="B32" s="22" t="s">
        <v>86</v>
      </c>
      <c r="C32" s="23"/>
      <c r="D32" s="61"/>
      <c r="E32" s="25" t="s">
        <v>51</v>
      </c>
      <c r="F32" s="26"/>
      <c r="G32" s="26"/>
      <c r="H32" s="32"/>
      <c r="I32" s="32"/>
      <c r="J32" s="32"/>
      <c r="K32" s="32"/>
      <c r="L32" s="32"/>
      <c r="M32" s="31"/>
      <c r="N32" s="32"/>
      <c r="O32" s="33"/>
      <c r="P32" s="14"/>
      <c r="Q32" s="14"/>
      <c r="R32" s="14"/>
      <c r="S32" s="14"/>
      <c r="T32" s="14"/>
    </row>
    <row r="33" s="34" customFormat="1" ht="44" customHeight="1" spans="1:20">
      <c r="A33" s="62" t="s">
        <v>87</v>
      </c>
      <c r="B33" s="63"/>
      <c r="C33" s="63"/>
      <c r="D33" s="64"/>
      <c r="E33" s="25" t="s">
        <v>51</v>
      </c>
      <c r="F33" s="26"/>
      <c r="G33" s="32"/>
      <c r="H33" s="32"/>
      <c r="I33" s="32"/>
      <c r="J33" s="32"/>
      <c r="K33" s="32"/>
      <c r="L33" s="32"/>
      <c r="M33" s="70"/>
      <c r="N33" s="31"/>
      <c r="O33" s="77"/>
      <c r="P33" s="65"/>
      <c r="Q33" s="65"/>
      <c r="R33" s="79"/>
      <c r="S33" s="79"/>
      <c r="T33" s="79"/>
    </row>
    <row r="34" s="1" customFormat="1" ht="226" customHeight="1" spans="1:20">
      <c r="A34" s="27" t="s">
        <v>88</v>
      </c>
      <c r="B34" s="28"/>
      <c r="C34" s="28"/>
      <c r="D34" s="28"/>
      <c r="E34" s="28"/>
      <c r="F34" s="29"/>
      <c r="G34" s="28"/>
      <c r="H34" s="28"/>
      <c r="I34" s="28"/>
      <c r="J34" s="28"/>
      <c r="K34" s="28"/>
      <c r="L34" s="28"/>
      <c r="M34" s="28"/>
      <c r="N34" s="28"/>
      <c r="O34" s="28"/>
      <c r="P34" s="35"/>
      <c r="Q34" s="35"/>
      <c r="R34" s="36"/>
      <c r="S34" s="36"/>
      <c r="T34" s="36"/>
    </row>
  </sheetData>
  <mergeCells count="20">
    <mergeCell ref="A1:O1"/>
    <mergeCell ref="A2:E2"/>
    <mergeCell ref="H2:M2"/>
    <mergeCell ref="A4:D4"/>
    <mergeCell ref="B13:D13"/>
    <mergeCell ref="A14:D14"/>
    <mergeCell ref="B23:D23"/>
    <mergeCell ref="A24:D24"/>
    <mergeCell ref="H27:I27"/>
    <mergeCell ref="B32:D32"/>
    <mergeCell ref="A33:D33"/>
    <mergeCell ref="A34:O34"/>
    <mergeCell ref="F30:F31"/>
    <mergeCell ref="G30:G31"/>
    <mergeCell ref="J30:J31"/>
    <mergeCell ref="K30:K31"/>
    <mergeCell ref="L30:L31"/>
    <mergeCell ref="M30:M31"/>
    <mergeCell ref="N30:N31"/>
    <mergeCell ref="H30:I31"/>
  </mergeCells>
  <printOptions horizontalCentered="1"/>
  <pageMargins left="0.393055555555556" right="0.393055555555556" top="0.393055555555556" bottom="0.590277777777778" header="0.5" footer="0.5"/>
  <pageSetup paperSize="8" scale="42" orientation="portrait" horizontalDpi="600"/>
  <headerFooter>
    <oddFooter>&amp;C第 &amp;P 页，共 &amp;N 页</oddFooter>
  </headerFooter>
  <rowBreaks count="5" manualBreakCount="5">
    <brk id="34" max="16383" man="1"/>
    <brk id="34" max="16383" man="1"/>
    <brk id="34" max="16383" man="1"/>
    <brk id="34" max="16383" man="1"/>
    <brk id="34"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outlinePr summaryBelow="0"/>
  </sheetPr>
  <dimension ref="A1:N8"/>
  <sheetViews>
    <sheetView view="pageBreakPreview" zoomScale="90" zoomScaleNormal="70" workbookViewId="0">
      <pane ySplit="3" topLeftCell="A4" activePane="bottomLeft" state="frozen"/>
      <selection/>
      <selection pane="bottomLeft" activeCell="J4" sqref="J4"/>
    </sheetView>
  </sheetViews>
  <sheetFormatPr defaultColWidth="9" defaultRowHeight="11.25" outlineLevelRow="7"/>
  <cols>
    <col min="1" max="1" width="6.3047619047619" style="1" customWidth="1"/>
    <col min="2" max="2" width="29.2380952380952" style="5" customWidth="1"/>
    <col min="3" max="3" width="35.6285714285714" style="6" customWidth="1"/>
    <col min="4" max="4" width="28.5714285714286" style="6" customWidth="1"/>
    <col min="5" max="5" width="8.4" style="1" customWidth="1"/>
    <col min="6" max="6" width="18.7142857142857" style="7" customWidth="1"/>
    <col min="7" max="9" width="15.552380952381" style="7" customWidth="1"/>
    <col min="10" max="10" width="18.7142857142857" style="7" customWidth="1"/>
    <col min="11" max="11" width="14.6952380952381" style="8" customWidth="1"/>
    <col min="12" max="12" width="11.9047619047619" style="8" customWidth="1"/>
    <col min="13" max="13" width="11.9047619047619" style="6" customWidth="1"/>
    <col min="14" max="14" width="16.2857142857143" style="9"/>
    <col min="15" max="15" width="9" style="1"/>
    <col min="16" max="16" width="14.5714285714286" style="1"/>
    <col min="17" max="21" width="9" style="1"/>
    <col min="22" max="22" width="14.6190476190476" style="1" customWidth="1"/>
    <col min="23" max="16384" width="9" style="1"/>
  </cols>
  <sheetData>
    <row r="1" s="1" customFormat="1" ht="36" customHeight="1" spans="1:14">
      <c r="A1" s="10" t="s">
        <v>89</v>
      </c>
      <c r="B1" s="10"/>
      <c r="C1" s="11"/>
      <c r="D1" s="11"/>
      <c r="E1" s="10"/>
      <c r="F1" s="12"/>
      <c r="G1" s="12"/>
      <c r="H1" s="12"/>
      <c r="I1" s="12"/>
      <c r="J1" s="12"/>
      <c r="K1" s="12"/>
      <c r="L1" s="12"/>
      <c r="M1" s="11"/>
      <c r="N1" s="9"/>
    </row>
    <row r="2" s="2" customFormat="1" ht="30" customHeight="1" spans="1:14">
      <c r="A2" s="13" t="s">
        <v>90</v>
      </c>
      <c r="B2" s="14"/>
      <c r="C2" s="13"/>
      <c r="D2" s="13"/>
      <c r="E2" s="13"/>
      <c r="F2" s="15"/>
      <c r="G2" s="15"/>
      <c r="H2" s="15"/>
      <c r="I2" s="15"/>
      <c r="J2" s="15"/>
      <c r="K2" s="30"/>
      <c r="L2" s="30"/>
      <c r="M2" s="13"/>
      <c r="N2" s="4"/>
    </row>
    <row r="3" s="3" customFormat="1" ht="96" customHeight="1" spans="1:14">
      <c r="A3" s="16" t="s">
        <v>1</v>
      </c>
      <c r="B3" s="16" t="s">
        <v>2</v>
      </c>
      <c r="C3" s="16" t="s">
        <v>15</v>
      </c>
      <c r="D3" s="16" t="s">
        <v>16</v>
      </c>
      <c r="E3" s="16" t="s">
        <v>17</v>
      </c>
      <c r="F3" s="17" t="s">
        <v>91</v>
      </c>
      <c r="G3" s="17" t="s">
        <v>92</v>
      </c>
      <c r="H3" s="17" t="s">
        <v>93</v>
      </c>
      <c r="I3" s="17" t="s">
        <v>94</v>
      </c>
      <c r="J3" s="17" t="s">
        <v>95</v>
      </c>
      <c r="K3" s="17" t="s">
        <v>96</v>
      </c>
      <c r="L3" s="17" t="s">
        <v>97</v>
      </c>
      <c r="M3" s="16" t="s">
        <v>6</v>
      </c>
      <c r="N3" s="4"/>
    </row>
    <row r="4" s="3" customFormat="1" ht="183" customHeight="1" spans="1:14">
      <c r="A4" s="18">
        <v>1</v>
      </c>
      <c r="B4" s="18" t="s">
        <v>98</v>
      </c>
      <c r="C4" s="19" t="s">
        <v>99</v>
      </c>
      <c r="D4" s="20" t="s">
        <v>100</v>
      </c>
      <c r="E4" s="18" t="s">
        <v>101</v>
      </c>
      <c r="F4" s="21">
        <v>565.4388</v>
      </c>
      <c r="G4" s="21"/>
      <c r="H4" s="21" t="s">
        <v>102</v>
      </c>
      <c r="I4" s="21"/>
      <c r="J4" s="21"/>
      <c r="K4" s="21"/>
      <c r="L4" s="21"/>
      <c r="M4" s="18"/>
      <c r="N4" s="4"/>
    </row>
    <row r="5" s="4" customFormat="1" ht="44" customHeight="1" spans="1:13">
      <c r="A5" s="18">
        <v>2</v>
      </c>
      <c r="B5" s="22" t="s">
        <v>103</v>
      </c>
      <c r="C5" s="23"/>
      <c r="D5" s="24"/>
      <c r="E5" s="25" t="s">
        <v>51</v>
      </c>
      <c r="F5" s="26"/>
      <c r="G5" s="26"/>
      <c r="H5" s="26"/>
      <c r="I5" s="26"/>
      <c r="J5" s="26"/>
      <c r="K5" s="31"/>
      <c r="L5" s="32"/>
      <c r="M5" s="33"/>
    </row>
    <row r="6" s="4" customFormat="1" ht="44" customHeight="1" spans="1:13">
      <c r="A6" s="18">
        <v>3</v>
      </c>
      <c r="B6" s="23" t="s">
        <v>104</v>
      </c>
      <c r="C6" s="23"/>
      <c r="D6" s="24"/>
      <c r="E6" s="25" t="s">
        <v>51</v>
      </c>
      <c r="F6" s="26"/>
      <c r="G6" s="26"/>
      <c r="H6" s="26"/>
      <c r="I6" s="26"/>
      <c r="J6" s="26"/>
      <c r="K6" s="31"/>
      <c r="L6" s="32"/>
      <c r="M6" s="33"/>
    </row>
    <row r="7" s="4" customFormat="1" ht="44" customHeight="1" spans="1:13">
      <c r="A7" s="18">
        <v>4</v>
      </c>
      <c r="B7" s="23" t="s">
        <v>105</v>
      </c>
      <c r="C7" s="23"/>
      <c r="D7" s="24"/>
      <c r="E7" s="25" t="s">
        <v>51</v>
      </c>
      <c r="F7" s="26"/>
      <c r="G7" s="26"/>
      <c r="H7" s="26"/>
      <c r="I7" s="26"/>
      <c r="J7" s="26"/>
      <c r="K7" s="31"/>
      <c r="L7" s="32"/>
      <c r="M7" s="33"/>
    </row>
    <row r="8" s="1" customFormat="1" ht="271" customHeight="1" spans="1:14">
      <c r="A8" s="27" t="s">
        <v>106</v>
      </c>
      <c r="B8" s="28"/>
      <c r="C8" s="28"/>
      <c r="D8" s="28"/>
      <c r="E8" s="28"/>
      <c r="F8" s="29"/>
      <c r="G8" s="29"/>
      <c r="H8" s="29"/>
      <c r="I8" s="29"/>
      <c r="J8" s="29"/>
      <c r="K8" s="28"/>
      <c r="L8" s="28"/>
      <c r="M8" s="28"/>
      <c r="N8" s="9"/>
    </row>
  </sheetData>
  <mergeCells count="6">
    <mergeCell ref="A1:M1"/>
    <mergeCell ref="A2:E2"/>
    <mergeCell ref="B5:D5"/>
    <mergeCell ref="B6:D6"/>
    <mergeCell ref="B7:D7"/>
    <mergeCell ref="A8:M8"/>
  </mergeCells>
  <printOptions horizontalCentered="1"/>
  <pageMargins left="0.393055555555556" right="0.393055555555556" top="0.393055555555556" bottom="0.590277777777778" header="0.5" footer="0.5"/>
  <pageSetup paperSize="9" scale="67" orientation="landscape" horizontalDpi="600"/>
  <headerFooter>
    <oddFooter>&amp;C第 &amp;P 页，共 &amp;N 页</oddFooter>
  </headerFooter>
  <rowBreaks count="5" manualBreakCount="5">
    <brk id="8" max="16383" man="1"/>
    <brk id="8" max="16383" man="1"/>
    <brk id="8" max="16383" man="1"/>
    <brk id="8" max="16383" man="1"/>
    <brk id="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汇总表</vt:lpstr>
      <vt:lpstr>模板工程招标清单</vt:lpstr>
      <vt:lpstr>叠合板安装招标清单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招采中心2</cp:lastModifiedBy>
  <dcterms:created xsi:type="dcterms:W3CDTF">2021-06-17T13:48:00Z</dcterms:created>
  <dcterms:modified xsi:type="dcterms:W3CDTF">2025-08-14T07:44:44Z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CF3A78EC2A784E2F9ABD6DDD57922274_13</vt:lpwstr>
  </property>
  <property fmtid="{D5CDD505-2E9C-101B-9397-08002B2CF9AE}" pid="3" name="KSOProductBuildVer">
    <vt:lpwstr>2052-12.1.0.21915</vt:lpwstr>
  </property>
</Properties>
</file>