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8"/>
  </bookViews>
  <sheets>
    <sheet name="招标清单" sheetId="16" r:id="rId1"/>
  </sheets>
  <definedNames>
    <definedName name="_xlnm.Print_Area" localSheetId="0">招标清单!$A$1:$O$39</definedName>
    <definedName name="_xlnm.Print_Titles" localSheetId="0">招标清单!$1:$3</definedName>
    <definedName name="_xlnm._FilterDatabase" localSheetId="0" hidden="1">招标清单!$A$4:$AK$4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<sst xmlns="http://schemas.openxmlformats.org/spreadsheetml/2006/main" count="125" uniqueCount="80">
  <si>
    <t>模板工程招标清单（20250807版）</t>
  </si>
  <si>
    <t>工程名称：南京现代表面处理科技产业中心项目一期B地块-模板工程（包工包料）</t>
  </si>
  <si>
    <t>序号</t>
  </si>
  <si>
    <t>名称</t>
  </si>
  <si>
    <t>项目特征描述</t>
  </si>
  <si>
    <t>工程量计算规则</t>
  </si>
  <si>
    <t>计量
单位</t>
  </si>
  <si>
    <t>暂定工程量</t>
  </si>
  <si>
    <t>综合楼</t>
  </si>
  <si>
    <t>水资源中心北楼</t>
  </si>
  <si>
    <t>水资源中心南楼</t>
  </si>
  <si>
    <t>双氧水罐池</t>
  </si>
  <si>
    <t>门卫1</t>
  </si>
  <si>
    <t>门卫2</t>
  </si>
  <si>
    <t>含税
综合单价（元）</t>
  </si>
  <si>
    <t>含税
综合合价（元）</t>
  </si>
  <si>
    <t>备注</t>
  </si>
  <si>
    <t>一、水资源中心北楼南楼工程</t>
  </si>
  <si>
    <t>材料部分：</t>
  </si>
  <si>
    <t>水资源北楼</t>
  </si>
  <si>
    <t>不可拆除模板</t>
  </si>
  <si>
    <t>斜板双面板</t>
  </si>
  <si>
    <t>木模模板材料费</t>
  </si>
  <si>
    <t>1、含模板、木枋（规格40×90mm)、止水螺杆、其他螺杆、PVC套管、蝴蝶卡、步步紧、加固砼方柱钢制卡扣、钢管、扣件等，除模板支撑架体材料以外的所有材料。基础部位外全部采用14mm厚新模板。</t>
  </si>
  <si>
    <t>1、工程量计算规则执行《2014江苏省建筑与装饰工程计价定额》
2、其中后浇带模板工程量计算按模板与混凝土的接触面展开面积计算，仅计算一次模板工程量</t>
  </si>
  <si>
    <t>m2</t>
  </si>
  <si>
    <t>木模模板支撑架体费用</t>
  </si>
  <si>
    <t>盘扣：支撑按方案所需的所有材料及顶、底托、工字钢（具体详见方案）等，用于模板加固的扣件式脚手架钢管扣件等。</t>
  </si>
  <si>
    <t>1、按本工程全部模板面积计算
2、模板面积计量方式执行《2014江苏省建筑与装饰工程计价定额》
3、其中后浇带模板工程量计算按模板与混凝土的接触面展开面积计算，仅计算一次模板工程量</t>
  </si>
  <si>
    <t>水资源南楼（地下）</t>
  </si>
  <si>
    <t>不可拆除模板(地下）</t>
  </si>
  <si>
    <t>水资源南楼（地上）</t>
  </si>
  <si>
    <t>不可拆除模板(地上）</t>
  </si>
  <si>
    <t>不可拆除位置模板材料费</t>
  </si>
  <si>
    <t>不可拆除位置模板支撑架体费用</t>
  </si>
  <si>
    <t>人工部分：</t>
  </si>
  <si>
    <t>木模模板制作、安装、拆除及模板支撑体系搭设、加固、拆除人工费（包含外围及楼梯间加固）（含变更、增加工程）</t>
  </si>
  <si>
    <t>1、模板制作、安装、刷隔离剂、拆除及模板支撑体系搭设、加固、拆除及模板整理堆放工作等。
2、按施工方案及国家规范搭设支撑架体，且需要按施工方案及国家规范加固包含而不限于竖向、水平剪刀撑、抱柱、兜底网等。
3、包含一次性止水螺杆打凿割除费用</t>
  </si>
  <si>
    <t>不可拆除木模模板制作、安装、及不可拆除模板支撑体系搭设、加固人工费（包含外围及楼梯间加固）（含变更、增加工程）</t>
  </si>
  <si>
    <t>1、模板制作、安装、刷隔离剂，模板支撑体系搭设、加固，模板整理堆放工作等。
2、按施工方案及国家规范搭设支撑架体，且需要按施工方案及国家规范加固包含而不限于竖向、水平剪刀撑、抱柱、兜底网等。
3、包含一次性止水螺杆打凿割除费用</t>
  </si>
  <si>
    <t>水资源中心北楼南楼工程小计</t>
  </si>
  <si>
    <t>元</t>
  </si>
  <si>
    <t>二、综合楼、双氧水罐池、门卫室工程</t>
  </si>
  <si>
    <t>综合楼基础（总）</t>
  </si>
  <si>
    <t>综合楼1-3层（总）</t>
  </si>
  <si>
    <t>综合楼4-屋面（总）</t>
  </si>
  <si>
    <t>钢模板（1-3）</t>
  </si>
  <si>
    <t>钢模板（4-屋面）</t>
  </si>
  <si>
    <t>含模板、木枋（规格40×90mm)、止水螺杆、其他螺杆、PVC套管、蝴蝶卡、步步紧、加固砼方柱钢制卡扣、钢管、扣件等，除模板支撑架体材料以外的所有材料。基础部位外全部采用14mm厚新模板。</t>
  </si>
  <si>
    <t>1、工程量计算规则执行《2014江苏省建筑与装饰工程计价定额》
2、其中后浇带模板工程量计算按模板与混凝土的接触面展开面积计算，仅计算一次模板工程量
3、叠合板处飞边工程量不计算且已包含在综合单价中，只按模板与混凝土的接触面展开面积计算。</t>
  </si>
  <si>
    <t>按建筑物/构筑物建筑面积计算，计算规则执行《建筑工程建筑面积计算规范》GB/T50353-2013</t>
  </si>
  <si>
    <t>此项费用已包含定型钢模模板所需的支撑架体费用，不单独计算</t>
  </si>
  <si>
    <t>定型钢模模板材料费</t>
  </si>
  <si>
    <t>木模板制作、安装、拆除</t>
  </si>
  <si>
    <t>1、模板制作、安装、刷隔离剂、拆除及模板整理堆放工作等。
2、按施工方案及国家规范搭设支撑架体，且需要按施工方案及国家规范加固包含而不限于竖向、水平剪刀撑、抱柱、兜底网等。
3、包含一次性止水螺杆打凿割除费用</t>
  </si>
  <si>
    <t>木模板支撑体系搭设、加固、拆除人工费（包含外围及楼梯间加固）（含变更、增加工程）</t>
  </si>
  <si>
    <t>1、包含模板支撑体系搭设、加固、拆除及支撑体系整理堆放工作等。
2、按施工方案及国家规范搭设支撑架体，且需要按施工方案及国家规范加固包含而不限于竖向、水平剪刀撑、抱柱、兜底网等。</t>
  </si>
  <si>
    <r>
      <rPr>
        <sz val="11"/>
        <rFont val="宋体"/>
        <charset val="134"/>
      </rPr>
      <t>按建筑物/构筑物建筑面积计算，计算规则执行《建筑工程建筑面积计算规范》GB/T50353-2013</t>
    </r>
    <r>
      <rPr>
        <sz val="11"/>
        <color rgb="FFFF0000"/>
        <rFont val="宋体"/>
        <charset val="134"/>
      </rPr>
      <t>。</t>
    </r>
  </si>
  <si>
    <t>定型钢模模板制作、安装、拆除</t>
  </si>
  <si>
    <t>1、钢模板制作、安装、刷隔离剂、拆除及模板整理堆放工作等。
2、按施工方案及国家规范搭设支撑架体，且需要按施工方案及国家规范加固包含而不限于竖向、水平剪刀撑、抱柱、兜底网等。
3、包含一次性止水螺杆打凿割除费用</t>
  </si>
  <si>
    <t>综合楼、双氧水罐池、门卫室工程小计</t>
  </si>
  <si>
    <t>三、除第一、第二以外的其他零星、附属工程</t>
  </si>
  <si>
    <t>室外工程模板材料费</t>
  </si>
  <si>
    <t>含模板、木枋（规格40×90mm)、止水螺杆、其他螺杆、PVC套管、蝴蝶卡、步步紧、加固砼方柱钢制卡扣、钢管、扣件、模板支撑架体等所有材料费用。基础部位外全部采用14mm厚新模板。</t>
  </si>
  <si>
    <t>1.包含雨水沟、沉沙井、拍门井、雨水控制井、污水集水池、雨水口、电缆井、电缆沟、水表井、隔油池等室外所有零星附属工程
2.详见AB地块管综图，B地块给排水总平图/B地块强电总图</t>
  </si>
  <si>
    <t>临时设施、安全文明施工等零星工程模板材料费（含变更、增加工程）</t>
  </si>
  <si>
    <t>1、包含本工程安全、文明施工的全部模板；
2、甲方分包单位如需使用零星模板材料用于安全文明施工，乙方需无偿提供</t>
  </si>
  <si>
    <t>如：施工上人梯、安全防护棚、卸料平台、塔吊基础槽等部位</t>
  </si>
  <si>
    <t>室外工程模板制作、安装、拆除及模板支撑体系搭设、加固、、拆除人工费（含变更、增加工程）</t>
  </si>
  <si>
    <t>1、模板制作、安装、刷隔离剂、拆除及模板支撑体系搭设、加固、拆除及模板整理堆放工作等。
2、按施工方案及国家规范搭设支撑架体，且需要按施工方案及国家规范加固包含而不限于竖向、水平剪刀撑、抱柱、兜底网等。
3、包含一次性止水螺杆打凿费用</t>
  </si>
  <si>
    <t>临时设施、安全文明施工等零星工程模板安装、拆除人工费
（和混凝土接触的模板工程）</t>
  </si>
  <si>
    <t>1、包含本工程安全、文明施工的全部模板；</t>
  </si>
  <si>
    <t>如：塔吊基础等部位</t>
  </si>
  <si>
    <t>临时设施、安全文明施工等零星工程模板安装、拆除人工费
（不和混凝土接触的模板工程）</t>
  </si>
  <si>
    <t>如：施工上人梯、安全防护棚、卸料平台等部位</t>
  </si>
  <si>
    <t>除第一、第二以外的其他零星、附属工程小计</t>
  </si>
  <si>
    <t>四、合计（一+二+三）</t>
  </si>
  <si>
    <r>
      <rPr>
        <b/>
        <sz val="12"/>
        <rFont val="宋体"/>
        <charset val="134"/>
      </rPr>
      <t>备注：
1、以上价格为含税价，开具票面</t>
    </r>
    <r>
      <rPr>
        <b/>
        <u/>
        <sz val="12"/>
        <rFont val="宋体"/>
        <charset val="134"/>
      </rPr>
      <t>9%</t>
    </r>
    <r>
      <rPr>
        <b/>
        <sz val="12"/>
        <rFont val="宋体"/>
        <charset val="134"/>
      </rPr>
      <t>增值税专用发票（税率按国家政策执行，造价随之调整）。
2、本工程总建筑面积约</t>
    </r>
    <r>
      <rPr>
        <b/>
        <u/>
        <sz val="12"/>
        <rFont val="宋体"/>
        <charset val="134"/>
      </rPr>
      <t xml:space="preserve">56314.33 </t>
    </r>
    <r>
      <rPr>
        <b/>
        <sz val="12"/>
        <rFont val="宋体"/>
        <charset val="134"/>
      </rPr>
      <t>m2，包含综合楼、水资源中心、双氧水罐池、门卫室及本地块其他所有附属室外工程。
3、本工程无甲供材，由分包单位包工包料包机械完成。
4、本次报价包含施工图纸范围内所有模板，双氧水罐池、门卫室图纸未确定，故按照建筑面积进行折算的展开面积。   
5、单价包含装饰阶段外墙所需设置的模板封闭层，因外墙放线、定点、抹灰、贴砖施工而重复拆除、恢复封闭层模板费用，不另计费。（必须以保证政府部门的要求为准） 
6、乙方包含安排技术人员对结构梁、柱、墙等测量放线。
7、临时设施、安全文明施工等零星工程模板必须按照中泰公司《临时设施管理制度》 提供验收合格、收方等文件作为结算依据，否则不予结算。                                                                                                                                                                                                                                                                                                                                                                                                                                                 
8、其余包含施工内容详见合同条款。
9、本次招标清单编制依据：①根据B地块水资源中心、B地块综合楼审图通过版施工图纸进行编制；②双氧水罐池、门卫室4、门卫室5未收到施工图，双氧水罐池工程量参考初期雨水池单方含量暂估，门卫室4及门卫室5根据B地块总平面图建筑面积计算；③室外零星附属工程根据《AB地块室外管综图6.20》版施工图纸进行编制。
10、不可拆卸的模板与定型模板制作等根据现场实际施工考虑，上述工程量均为暂估。
11、木工班组所需要的扣件式脚手架，费用已包含在上述综合单价中。
12、凡本表所列的“项目特征描述”作为施工完成内容不尽完善，具体内容按施工图纸及施工方案要求；其单价包含为完成该分项工程的所有工序工作，不限于所列内容。</t>
    </r>
  </si>
  <si>
    <t>报价单位：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</si>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</sst>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9"/>
      <color theme="1"/>
      <name val="??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2"/>
      <name val="宋体"/>
      <charset val="134"/>
    </font>
    <font>
      <sz val="11"/>
      <color rgb="FFFF0000"/>
      <name val="宋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/>
  </cellStyleXfs>
  <cellXfs count="81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/>
    </xf>
    <xf numFmtId="0" fontId="2" fillId="0" borderId="0" xfId="50" applyFont="1" applyFill="1"/>
    <xf numFmtId="0" fontId="2" fillId="0" borderId="0" xfId="50" applyFont="1" applyFill="1" applyAlignment="1">
      <alignment horizontal="center" vertical="center"/>
    </xf>
    <xf numFmtId="0" fontId="1" fillId="0" borderId="0" xfId="50" applyFont="1" applyFill="1" applyAlignment="1">
      <alignment horizontal="center"/>
    </xf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/>
    <xf numFmtId="176" fontId="1" fillId="0" borderId="0" xfId="50" applyNumberFormat="1" applyFont="1" applyFill="1" applyAlignment="1">
      <alignment horizontal="center"/>
    </xf>
    <xf numFmtId="0" fontId="1" fillId="0" borderId="0" xfId="50" applyFont="1" applyFill="1" applyAlignment="1">
      <alignment vertical="center" wrapText="1"/>
    </xf>
    <xf numFmtId="0" fontId="1" fillId="0" borderId="0" xfId="50" applyFont="1" applyFill="1" applyAlignment="1">
      <alignment wrapText="1"/>
    </xf>
    <xf numFmtId="0" fontId="3" fillId="0" borderId="0" xfId="50" applyFont="1" applyFill="1" applyAlignment="1">
      <alignment horizontal="center" vertical="center" wrapText="1"/>
    </xf>
    <xf numFmtId="0" fontId="3" fillId="0" borderId="0" xfId="50" applyFont="1" applyFill="1" applyAlignment="1">
      <alignment horizontal="left" vertical="center" wrapText="1"/>
    </xf>
    <xf numFmtId="176" fontId="3" fillId="0" borderId="0" xfId="50" applyNumberFormat="1" applyFont="1" applyFill="1" applyAlignment="1">
      <alignment horizontal="center" vertical="center" wrapText="1"/>
    </xf>
    <xf numFmtId="0" fontId="2" fillId="0" borderId="0" xfId="50" applyFont="1" applyFill="1" applyAlignment="1">
      <alignment horizontal="left" vertical="center" wrapText="1"/>
    </xf>
    <xf numFmtId="0" fontId="2" fillId="0" borderId="0" xfId="50" applyFont="1" applyFill="1" applyAlignment="1">
      <alignment horizontal="center" vertical="center" wrapText="1"/>
    </xf>
    <xf numFmtId="176" fontId="2" fillId="0" borderId="0" xfId="50" applyNumberFormat="1" applyFont="1" applyFill="1" applyAlignment="1">
      <alignment horizontal="left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left" vertical="center" wrapText="1"/>
    </xf>
    <xf numFmtId="0" fontId="4" fillId="0" borderId="4" xfId="50" applyFont="1" applyFill="1" applyBorder="1" applyAlignment="1">
      <alignment horizontal="left" vertical="center" wrapText="1"/>
    </xf>
    <xf numFmtId="0" fontId="4" fillId="0" borderId="5" xfId="50" applyFont="1" applyFill="1" applyBorder="1" applyAlignment="1">
      <alignment horizontal="left" vertical="center" wrapText="1"/>
    </xf>
    <xf numFmtId="0" fontId="2" fillId="0" borderId="2" xfId="50" applyFont="1" applyFill="1" applyBorder="1" applyAlignment="1">
      <alignment vertical="center" wrapText="1"/>
    </xf>
    <xf numFmtId="176" fontId="2" fillId="0" borderId="2" xfId="50" applyNumberFormat="1" applyFont="1" applyFill="1" applyBorder="1" applyAlignment="1">
      <alignment vertical="center" wrapText="1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left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left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7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2" xfId="50" applyNumberFormat="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left" vertical="center"/>
    </xf>
    <xf numFmtId="0" fontId="4" fillId="0" borderId="4" xfId="50" applyFont="1" applyFill="1" applyBorder="1" applyAlignment="1">
      <alignment horizontal="left" vertical="center"/>
    </xf>
    <xf numFmtId="0" fontId="4" fillId="0" borderId="5" xfId="50" applyFont="1" applyFill="1" applyBorder="1" applyAlignment="1">
      <alignment horizontal="left" vertical="center"/>
    </xf>
    <xf numFmtId="0" fontId="2" fillId="0" borderId="2" xfId="50" applyFont="1" applyFill="1" applyBorder="1" applyAlignment="1">
      <alignment horizontal="left" vertical="center"/>
    </xf>
    <xf numFmtId="176" fontId="7" fillId="0" borderId="2" xfId="50" applyNumberFormat="1" applyFont="1" applyFill="1" applyBorder="1" applyAlignment="1">
      <alignment horizontal="left" vertical="center"/>
    </xf>
    <xf numFmtId="0" fontId="7" fillId="0" borderId="2" xfId="50" applyFont="1" applyFill="1" applyBorder="1" applyAlignment="1">
      <alignment horizontal="left" vertical="center"/>
    </xf>
    <xf numFmtId="176" fontId="6" fillId="0" borderId="2" xfId="50" applyNumberFormat="1" applyFont="1" applyFill="1" applyBorder="1" applyAlignment="1">
      <alignment horizontal="center" vertical="center"/>
    </xf>
    <xf numFmtId="176" fontId="6" fillId="0" borderId="3" xfId="5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6" xfId="50" applyNumberFormat="1" applyFont="1" applyFill="1" applyBorder="1" applyAlignment="1">
      <alignment horizontal="center" vertical="center" wrapText="1"/>
    </xf>
    <xf numFmtId="176" fontId="6" fillId="0" borderId="7" xfId="50" applyNumberFormat="1" applyFont="1" applyFill="1" applyBorder="1" applyAlignment="1">
      <alignment horizontal="center" vertical="center" wrapText="1"/>
    </xf>
    <xf numFmtId="176" fontId="6" fillId="0" borderId="8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0" borderId="3" xfId="50" applyFont="1" applyFill="1" applyBorder="1" applyAlignment="1">
      <alignment vertical="center" wrapText="1"/>
    </xf>
    <xf numFmtId="0" fontId="4" fillId="0" borderId="4" xfId="50" applyFont="1" applyFill="1" applyBorder="1" applyAlignment="1">
      <alignment vertical="center" wrapText="1"/>
    </xf>
    <xf numFmtId="0" fontId="4" fillId="0" borderId="5" xfId="50" applyFont="1" applyFill="1" applyBorder="1" applyAlignment="1">
      <alignment vertical="center" wrapText="1"/>
    </xf>
    <xf numFmtId="0" fontId="4" fillId="0" borderId="2" xfId="50" applyFont="1" applyFill="1" applyBorder="1" applyAlignment="1">
      <alignment horizontal="left" vertical="center" wrapText="1"/>
    </xf>
    <xf numFmtId="0" fontId="4" fillId="0" borderId="2" xfId="50" applyFont="1" applyFill="1" applyBorder="1" applyAlignment="1">
      <alignment horizontal="left" vertical="center"/>
    </xf>
    <xf numFmtId="176" fontId="4" fillId="0" borderId="2" xfId="50" applyNumberFormat="1" applyFont="1" applyFill="1" applyBorder="1" applyAlignment="1">
      <alignment horizontal="left" vertical="center"/>
    </xf>
    <xf numFmtId="0" fontId="4" fillId="0" borderId="0" xfId="50" applyFont="1" applyFill="1" applyAlignment="1">
      <alignment horizontal="left"/>
    </xf>
    <xf numFmtId="0" fontId="4" fillId="0" borderId="0" xfId="50" applyFont="1" applyFill="1"/>
    <xf numFmtId="176" fontId="4" fillId="0" borderId="0" xfId="50" applyNumberFormat="1" applyFont="1" applyFill="1"/>
    <xf numFmtId="176" fontId="4" fillId="0" borderId="0" xfId="50" applyNumberFormat="1" applyFont="1" applyFill="1" applyAlignment="1">
      <alignment horizontal="center"/>
    </xf>
    <xf numFmtId="0" fontId="2" fillId="0" borderId="0" xfId="50" applyFont="1" applyFill="1" applyAlignment="1">
      <alignment vertical="center" wrapText="1"/>
    </xf>
    <xf numFmtId="176" fontId="8" fillId="0" borderId="2" xfId="5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vertical="center" wrapText="1"/>
    </xf>
    <xf numFmtId="176" fontId="9" fillId="0" borderId="2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left" vertical="center" wrapText="1"/>
    </xf>
    <xf numFmtId="176" fontId="9" fillId="0" borderId="2" xfId="50" applyNumberFormat="1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left" vertical="center"/>
    </xf>
    <xf numFmtId="176" fontId="8" fillId="0" borderId="2" xfId="50" applyNumberFormat="1" applyFont="1" applyFill="1" applyBorder="1" applyAlignment="1">
      <alignment horizontal="center" vertical="center"/>
    </xf>
    <xf numFmtId="176" fontId="6" fillId="0" borderId="5" xfId="50" applyNumberFormat="1" applyFont="1" applyFill="1" applyBorder="1" applyAlignment="1">
      <alignment horizontal="center" vertical="center" wrapText="1"/>
    </xf>
    <xf numFmtId="176" fontId="6" fillId="0" borderId="9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176" fontId="6" fillId="0" borderId="10" xfId="50" applyNumberFormat="1" applyFont="1" applyFill="1" applyBorder="1" applyAlignment="1">
      <alignment horizontal="center" vertical="center" wrapText="1"/>
    </xf>
    <xf numFmtId="176" fontId="8" fillId="0" borderId="7" xfId="5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>
      <alignment horizontal="left" vertical="center"/>
    </xf>
    <xf numFmtId="0" fontId="2" fillId="0" borderId="0" xfId="50" applyFont="1" applyFill="1" applyAlignment="1">
      <alignment horizontal="center" wrapText="1"/>
    </xf>
    <xf numFmtId="0" fontId="2" fillId="0" borderId="0" xfId="50" applyFont="1" applyFill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FF00"/>
      <color rgb="00FFC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outlinePr summaryBelow="0"/>
    <pageSetUpPr fitToPage="1"/>
  </sheetPr>
  <dimension ref="A1:T36"/>
  <sheetViews>
    <sheetView tabSelected="1" view="pageBreakPreview" zoomScale="55" zoomScaleNormal="70" workbookViewId="0">
      <pane ySplit="3" topLeftCell="A26" activePane="bottomLeft" state="frozen"/>
      <selection/>
      <selection pane="bottomLeft" activeCell="E36" sqref="E36"/>
    </sheetView>
  </sheetViews>
  <sheetFormatPr defaultColWidth="9" defaultRowHeight="11.25"/>
  <cols>
    <col min="1" max="1" width="6.3047619047619" style="1" customWidth="1"/>
    <col min="2" max="2" width="29.2380952380952" style="6" customWidth="1"/>
    <col min="3" max="3" width="35.6285714285714" style="7" customWidth="1"/>
    <col min="4" max="4" width="34.447619047619" style="7" customWidth="1"/>
    <col min="5" max="5" width="8.4" style="1" customWidth="1"/>
    <col min="6" max="6" width="16.5238095238095" style="8" customWidth="1"/>
    <col min="7" max="8" width="13.4666666666667" style="9" customWidth="1"/>
    <col min="9" max="9" width="16.1238095238095" style="9" customWidth="1"/>
    <col min="10" max="12" width="13.4666666666667" style="9" customWidth="1"/>
    <col min="13" max="13" width="14.6952380952381" style="9" customWidth="1"/>
    <col min="14" max="14" width="24" style="9" customWidth="1"/>
    <col min="15" max="15" width="23.352380952381" style="7" customWidth="1"/>
    <col min="16" max="17" width="12.847619047619" style="10" customWidth="1"/>
    <col min="18" max="20" width="12.847619047619" style="11" customWidth="1"/>
    <col min="21" max="23" width="9" style="1"/>
    <col min="24" max="24" width="14.6190476190476" style="1" customWidth="1"/>
    <col min="25" max="16384" width="9" style="1"/>
  </cols>
  <sheetData>
    <row r="1" s="1" customFormat="1" ht="36" customHeight="1" spans="1:20">
      <c r="A1" s="12" t="s">
        <v>0</v>
      </c>
      <c r="B1" s="12"/>
      <c r="C1" s="13"/>
      <c r="D1" s="13"/>
      <c r="E1" s="12"/>
      <c r="F1" s="14"/>
      <c r="G1" s="14"/>
      <c r="H1" s="14"/>
      <c r="I1" s="14"/>
      <c r="J1" s="14"/>
      <c r="K1" s="14"/>
      <c r="L1" s="14"/>
      <c r="M1" s="14"/>
      <c r="N1" s="14"/>
      <c r="O1" s="13"/>
      <c r="P1" s="10"/>
      <c r="Q1" s="10"/>
      <c r="R1" s="11"/>
      <c r="S1" s="11"/>
      <c r="T1" s="11"/>
    </row>
    <row r="2" s="2" customFormat="1" ht="30" customHeight="1" spans="1:20">
      <c r="A2" s="15" t="s">
        <v>1</v>
      </c>
      <c r="B2" s="16"/>
      <c r="C2" s="15"/>
      <c r="D2" s="15"/>
      <c r="E2" s="15"/>
      <c r="F2" s="17"/>
      <c r="G2" s="18"/>
      <c r="H2" s="18"/>
      <c r="I2" s="18"/>
      <c r="J2" s="18"/>
      <c r="K2" s="18"/>
      <c r="L2" s="18"/>
      <c r="M2" s="18"/>
      <c r="N2" s="18"/>
      <c r="O2" s="15"/>
      <c r="P2" s="64"/>
      <c r="Q2" s="64"/>
      <c r="R2" s="64"/>
      <c r="S2" s="64"/>
      <c r="T2" s="64"/>
    </row>
    <row r="3" s="3" customFormat="1" ht="59" customHeight="1" spans="1:20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0" t="s">
        <v>14</v>
      </c>
      <c r="N3" s="20" t="s">
        <v>15</v>
      </c>
      <c r="O3" s="19" t="s">
        <v>16</v>
      </c>
      <c r="P3" s="5"/>
      <c r="Q3" s="5"/>
      <c r="R3" s="79"/>
      <c r="S3" s="79"/>
      <c r="T3" s="79"/>
    </row>
    <row r="4" s="3" customFormat="1" ht="38" customHeight="1" spans="1:20">
      <c r="A4" s="22" t="s">
        <v>17</v>
      </c>
      <c r="B4" s="23"/>
      <c r="C4" s="23"/>
      <c r="D4" s="24"/>
      <c r="E4" s="25"/>
      <c r="F4" s="26"/>
      <c r="G4" s="25"/>
      <c r="H4" s="25"/>
      <c r="I4" s="25"/>
      <c r="J4" s="25"/>
      <c r="K4" s="25"/>
      <c r="L4" s="25"/>
      <c r="M4" s="25"/>
      <c r="N4" s="25"/>
      <c r="O4" s="25"/>
      <c r="P4" s="16"/>
      <c r="Q4" s="16"/>
      <c r="R4" s="79"/>
      <c r="S4" s="79"/>
      <c r="T4" s="79"/>
    </row>
    <row r="5" s="3" customFormat="1" ht="35" customHeight="1" spans="1:20">
      <c r="A5" s="27">
        <v>1</v>
      </c>
      <c r="B5" s="27" t="s">
        <v>18</v>
      </c>
      <c r="C5" s="28"/>
      <c r="D5" s="28"/>
      <c r="E5" s="27"/>
      <c r="F5" s="21"/>
      <c r="G5" s="21"/>
      <c r="H5" s="21"/>
      <c r="I5" s="21"/>
      <c r="J5" s="21"/>
      <c r="K5" s="21"/>
      <c r="L5" s="21"/>
      <c r="M5" s="21"/>
      <c r="N5" s="21"/>
      <c r="O5" s="27"/>
      <c r="P5" s="16" t="s">
        <v>19</v>
      </c>
      <c r="Q5" s="16" t="s">
        <v>20</v>
      </c>
      <c r="R5" s="16" t="s">
        <v>21</v>
      </c>
      <c r="S5" s="79"/>
      <c r="T5" s="79"/>
    </row>
    <row r="6" s="3" customFormat="1" ht="139" customHeight="1" spans="1:20">
      <c r="A6" s="29">
        <v>1.1</v>
      </c>
      <c r="B6" s="29" t="s">
        <v>22</v>
      </c>
      <c r="C6" s="30" t="s">
        <v>23</v>
      </c>
      <c r="D6" s="30" t="s">
        <v>24</v>
      </c>
      <c r="E6" s="29" t="s">
        <v>25</v>
      </c>
      <c r="F6" s="31">
        <f>SUM(G6:L6)</f>
        <v>147617.7426</v>
      </c>
      <c r="G6" s="31"/>
      <c r="H6" s="31">
        <v>17040.3</v>
      </c>
      <c r="I6" s="31">
        <v>130577.4426</v>
      </c>
      <c r="J6" s="31"/>
      <c r="K6" s="31"/>
      <c r="L6" s="31"/>
      <c r="M6" s="65"/>
      <c r="N6" s="31"/>
      <c r="O6" s="29"/>
      <c r="P6" s="16">
        <f>1486.25+235.59+4255.62+27.6+386.71+610.03+7569.2+373.54+371.32+35.38+23.76+14.94+103.95+29.58+154.81+591.99</f>
        <v>16270.27</v>
      </c>
      <c r="Q6" s="16">
        <f>763.07+6.96</f>
        <v>770.03</v>
      </c>
      <c r="R6" s="16">
        <f>763.07+6.96</f>
        <v>770.03</v>
      </c>
      <c r="S6" s="79"/>
      <c r="T6" s="79"/>
    </row>
    <row r="7" s="4" customFormat="1" ht="148" customHeight="1" spans="1:20">
      <c r="A7" s="29">
        <v>1.2</v>
      </c>
      <c r="B7" s="29" t="s">
        <v>26</v>
      </c>
      <c r="C7" s="30" t="s">
        <v>27</v>
      </c>
      <c r="D7" s="30" t="s">
        <v>28</v>
      </c>
      <c r="E7" s="29" t="s">
        <v>25</v>
      </c>
      <c r="F7" s="31">
        <f>SUM(G7:L7)</f>
        <v>147617.7426</v>
      </c>
      <c r="G7" s="31"/>
      <c r="H7" s="31">
        <v>17040.3</v>
      </c>
      <c r="I7" s="31">
        <v>130577.4426</v>
      </c>
      <c r="J7" s="31"/>
      <c r="K7" s="31"/>
      <c r="L7" s="31"/>
      <c r="M7" s="65"/>
      <c r="N7" s="31"/>
      <c r="O7" s="66"/>
      <c r="P7" s="16" t="s">
        <v>29</v>
      </c>
      <c r="Q7" s="16" t="s">
        <v>30</v>
      </c>
      <c r="R7" s="16" t="s">
        <v>31</v>
      </c>
      <c r="S7" s="16" t="s">
        <v>32</v>
      </c>
      <c r="T7" s="16" t="s">
        <v>21</v>
      </c>
    </row>
    <row r="8" s="4" customFormat="1" ht="148" customHeight="1" spans="1:20">
      <c r="A8" s="29">
        <v>1.3</v>
      </c>
      <c r="B8" s="29" t="s">
        <v>33</v>
      </c>
      <c r="C8" s="30" t="s">
        <v>23</v>
      </c>
      <c r="D8" s="30" t="s">
        <v>24</v>
      </c>
      <c r="E8" s="29" t="s">
        <v>25</v>
      </c>
      <c r="F8" s="31">
        <f>SUM(G8:L8)</f>
        <v>770.03</v>
      </c>
      <c r="G8" s="31"/>
      <c r="H8" s="31">
        <f>R6</f>
        <v>770.03</v>
      </c>
      <c r="I8" s="31">
        <v>0</v>
      </c>
      <c r="J8" s="31"/>
      <c r="K8" s="31"/>
      <c r="L8" s="31"/>
      <c r="M8" s="65"/>
      <c r="N8" s="31"/>
      <c r="O8" s="66"/>
      <c r="P8" s="64"/>
      <c r="Q8" s="64"/>
      <c r="R8" s="80"/>
      <c r="S8" s="80"/>
      <c r="T8" s="80"/>
    </row>
    <row r="9" s="4" customFormat="1" ht="148" customHeight="1" spans="1:20">
      <c r="A9" s="29">
        <v>1.4</v>
      </c>
      <c r="B9" s="29" t="s">
        <v>34</v>
      </c>
      <c r="C9" s="30" t="s">
        <v>27</v>
      </c>
      <c r="D9" s="30" t="s">
        <v>28</v>
      </c>
      <c r="E9" s="29" t="s">
        <v>25</v>
      </c>
      <c r="F9" s="31">
        <f>SUM(G9:L9)</f>
        <v>770.03</v>
      </c>
      <c r="G9" s="31"/>
      <c r="H9" s="31">
        <v>770.03</v>
      </c>
      <c r="I9" s="31">
        <v>0</v>
      </c>
      <c r="J9" s="31"/>
      <c r="K9" s="31"/>
      <c r="L9" s="31"/>
      <c r="M9" s="65"/>
      <c r="N9" s="31"/>
      <c r="O9" s="66"/>
      <c r="P9" s="64"/>
      <c r="Q9" s="64"/>
      <c r="R9" s="80"/>
      <c r="S9" s="80"/>
      <c r="T9" s="80"/>
    </row>
    <row r="10" s="4" customFormat="1" ht="35" customHeight="1" spans="1:20">
      <c r="A10" s="27">
        <v>2</v>
      </c>
      <c r="B10" s="27" t="s">
        <v>35</v>
      </c>
      <c r="C10" s="28"/>
      <c r="D10" s="28"/>
      <c r="E10" s="32"/>
      <c r="F10" s="33"/>
      <c r="G10" s="33"/>
      <c r="H10" s="33"/>
      <c r="I10" s="33"/>
      <c r="J10" s="33"/>
      <c r="K10" s="33"/>
      <c r="L10" s="33"/>
      <c r="M10" s="67"/>
      <c r="N10" s="33"/>
      <c r="O10" s="68"/>
      <c r="P10" s="64"/>
      <c r="Q10" s="64"/>
      <c r="R10" s="80"/>
      <c r="S10" s="80"/>
      <c r="T10" s="80"/>
    </row>
    <row r="11" s="4" customFormat="1" ht="171" customHeight="1" spans="1:20">
      <c r="A11" s="29">
        <v>2.1</v>
      </c>
      <c r="B11" s="29" t="s">
        <v>36</v>
      </c>
      <c r="C11" s="30" t="s">
        <v>37</v>
      </c>
      <c r="D11" s="30" t="s">
        <v>24</v>
      </c>
      <c r="E11" s="29" t="s">
        <v>25</v>
      </c>
      <c r="F11" s="31">
        <f>SUM(G11:L11)</f>
        <v>147617.7426</v>
      </c>
      <c r="G11" s="31"/>
      <c r="H11" s="31">
        <v>17040.3</v>
      </c>
      <c r="I11" s="31">
        <v>130577.4426</v>
      </c>
      <c r="J11" s="31"/>
      <c r="K11" s="31"/>
      <c r="L11" s="31"/>
      <c r="M11" s="65"/>
      <c r="N11" s="31"/>
      <c r="O11" s="29"/>
      <c r="P11" s="64"/>
      <c r="Q11" s="64"/>
      <c r="R11" s="80"/>
      <c r="S11" s="80"/>
      <c r="T11" s="80"/>
    </row>
    <row r="12" s="4" customFormat="1" ht="171" customHeight="1" spans="1:20">
      <c r="A12" s="29">
        <v>2.3</v>
      </c>
      <c r="B12" s="29" t="s">
        <v>38</v>
      </c>
      <c r="C12" s="30" t="s">
        <v>39</v>
      </c>
      <c r="D12" s="30" t="s">
        <v>24</v>
      </c>
      <c r="E12" s="29" t="s">
        <v>25</v>
      </c>
      <c r="F12" s="31">
        <f>SUM(G12:L12)</f>
        <v>770.03</v>
      </c>
      <c r="G12" s="31"/>
      <c r="H12" s="31">
        <v>770.03</v>
      </c>
      <c r="I12" s="31">
        <v>0</v>
      </c>
      <c r="J12" s="31"/>
      <c r="K12" s="31"/>
      <c r="L12" s="31"/>
      <c r="M12" s="65"/>
      <c r="N12" s="31"/>
      <c r="O12" s="29"/>
      <c r="P12" s="64"/>
      <c r="Q12" s="64"/>
      <c r="R12" s="80"/>
      <c r="S12" s="80"/>
      <c r="T12" s="80"/>
    </row>
    <row r="13" s="5" customFormat="1" ht="38" customHeight="1" spans="1:20">
      <c r="A13" s="27">
        <v>3</v>
      </c>
      <c r="B13" s="34" t="s">
        <v>40</v>
      </c>
      <c r="C13" s="34"/>
      <c r="D13" s="35"/>
      <c r="E13" s="34" t="s">
        <v>41</v>
      </c>
      <c r="F13" s="36"/>
      <c r="G13" s="36"/>
      <c r="H13" s="37"/>
      <c r="I13" s="37"/>
      <c r="J13" s="37"/>
      <c r="K13" s="37"/>
      <c r="L13" s="37"/>
      <c r="M13" s="69"/>
      <c r="N13" s="33"/>
      <c r="O13" s="70"/>
      <c r="P13" s="16"/>
      <c r="Q13" s="16"/>
      <c r="R13" s="16"/>
      <c r="S13" s="16"/>
      <c r="T13" s="16"/>
    </row>
    <row r="14" s="5" customFormat="1" ht="38" customHeight="1" spans="1:20">
      <c r="A14" s="22" t="s">
        <v>42</v>
      </c>
      <c r="B14" s="23"/>
      <c r="C14" s="23"/>
      <c r="D14" s="24"/>
      <c r="E14" s="25"/>
      <c r="F14" s="26"/>
      <c r="G14" s="25"/>
      <c r="H14" s="25"/>
      <c r="I14" s="25"/>
      <c r="J14" s="25"/>
      <c r="K14" s="25"/>
      <c r="L14" s="25"/>
      <c r="M14" s="25"/>
      <c r="N14" s="25"/>
      <c r="O14" s="25"/>
      <c r="P14" s="16"/>
      <c r="Q14" s="16"/>
      <c r="R14" s="16"/>
      <c r="S14" s="16"/>
      <c r="T14" s="16"/>
    </row>
    <row r="15" s="5" customFormat="1" ht="38" customHeight="1" spans="1:20">
      <c r="A15" s="27">
        <v>1</v>
      </c>
      <c r="B15" s="27" t="s">
        <v>18</v>
      </c>
      <c r="C15" s="28"/>
      <c r="D15" s="28"/>
      <c r="E15" s="27"/>
      <c r="F15" s="21"/>
      <c r="G15" s="21"/>
      <c r="H15" s="21"/>
      <c r="I15" s="21"/>
      <c r="J15" s="21"/>
      <c r="K15" s="21"/>
      <c r="L15" s="21"/>
      <c r="M15" s="21"/>
      <c r="N15" s="21"/>
      <c r="O15" s="27"/>
      <c r="P15" s="16" t="s">
        <v>43</v>
      </c>
      <c r="Q15" s="16" t="s">
        <v>44</v>
      </c>
      <c r="R15" s="16" t="s">
        <v>45</v>
      </c>
      <c r="S15" s="16" t="s">
        <v>46</v>
      </c>
      <c r="T15" s="16" t="s">
        <v>47</v>
      </c>
    </row>
    <row r="16" s="5" customFormat="1" ht="165" customHeight="1" spans="1:20">
      <c r="A16" s="29">
        <v>1.1</v>
      </c>
      <c r="B16" s="29" t="s">
        <v>22</v>
      </c>
      <c r="C16" s="30" t="s">
        <v>48</v>
      </c>
      <c r="D16" s="30" t="s">
        <v>49</v>
      </c>
      <c r="E16" s="29" t="s">
        <v>25</v>
      </c>
      <c r="F16" s="31">
        <f>SUM(G16:L16)</f>
        <v>44084.6565</v>
      </c>
      <c r="G16" s="31">
        <f>P16+Q16+R16-S16-T16</f>
        <v>43193.4065</v>
      </c>
      <c r="H16" s="31">
        <v>0</v>
      </c>
      <c r="I16" s="31">
        <v>0</v>
      </c>
      <c r="J16" s="31">
        <f>155*3.1*1.5</f>
        <v>720.75</v>
      </c>
      <c r="K16" s="31">
        <f>11*3.1*2.5</f>
        <v>85.25</v>
      </c>
      <c r="L16" s="31">
        <f>11*3.1*2.5</f>
        <v>85.25</v>
      </c>
      <c r="M16" s="65"/>
      <c r="N16" s="31"/>
      <c r="O16" s="29"/>
      <c r="P16" s="16">
        <f>577.163+113.15+2971.86+19.167+10.64+6.6+12.74+3422.05+15.57+54.46+35.42+132.26+42.49+112.76+27.88+7+11.68</f>
        <v>7572.89</v>
      </c>
      <c r="Q16" s="16">
        <f>1794.49+437.29+790.162+116.35+112.33+162.55+5509.479+106.85+342.99+77.91+7.46+39.88+36.93+86.5+2.96+40.5</f>
        <v>9664.631</v>
      </c>
      <c r="R16" s="16">
        <f>3108.63+833.63+1657.39+313.76+279.69+4099.24+15472.52+15.986+8.04+432.47+129.44+70.688+10.32</f>
        <v>26431.804</v>
      </c>
      <c r="S16" s="16">
        <f>55.97+55.98+44.79</f>
        <v>156.74</v>
      </c>
      <c r="T16" s="16">
        <v>319.1785</v>
      </c>
    </row>
    <row r="17" s="5" customFormat="1" ht="194" customHeight="1" spans="1:20">
      <c r="A17" s="29">
        <v>1.2</v>
      </c>
      <c r="B17" s="29" t="s">
        <v>26</v>
      </c>
      <c r="C17" s="30" t="s">
        <v>27</v>
      </c>
      <c r="D17" s="30" t="s">
        <v>50</v>
      </c>
      <c r="E17" s="29" t="s">
        <v>25</v>
      </c>
      <c r="F17" s="31">
        <f>SUM(G17:L17)</f>
        <v>23191.5</v>
      </c>
      <c r="G17" s="31">
        <v>23014.5</v>
      </c>
      <c r="H17" s="31">
        <v>0</v>
      </c>
      <c r="I17" s="31">
        <v>0</v>
      </c>
      <c r="J17" s="31">
        <f>155</f>
        <v>155</v>
      </c>
      <c r="K17" s="31">
        <f>11</f>
        <v>11</v>
      </c>
      <c r="L17" s="31">
        <f>11</f>
        <v>11</v>
      </c>
      <c r="M17" s="65"/>
      <c r="N17" s="31"/>
      <c r="O17" s="66" t="s">
        <v>51</v>
      </c>
      <c r="P17" s="16"/>
      <c r="Q17" s="16"/>
      <c r="R17" s="16"/>
      <c r="S17" s="16"/>
      <c r="T17" s="16"/>
    </row>
    <row r="18" s="5" customFormat="1" ht="194" customHeight="1" spans="1:20">
      <c r="A18" s="29">
        <v>1.3</v>
      </c>
      <c r="B18" s="29" t="s">
        <v>52</v>
      </c>
      <c r="C18" s="30" t="s">
        <v>48</v>
      </c>
      <c r="D18" s="30" t="s">
        <v>49</v>
      </c>
      <c r="E18" s="29" t="s">
        <v>25</v>
      </c>
      <c r="F18" s="31">
        <f>SUM(G18:L18)</f>
        <v>475.9185</v>
      </c>
      <c r="G18" s="31">
        <f>S16+T16</f>
        <v>475.9185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65"/>
      <c r="N18" s="31"/>
      <c r="O18" s="66"/>
      <c r="P18" s="16"/>
      <c r="Q18" s="16"/>
      <c r="R18" s="16"/>
      <c r="S18" s="16"/>
      <c r="T18" s="16"/>
    </row>
    <row r="19" s="5" customFormat="1" ht="53" customHeight="1" spans="1:20">
      <c r="A19" s="27">
        <v>2</v>
      </c>
      <c r="B19" s="27" t="s">
        <v>35</v>
      </c>
      <c r="C19" s="28"/>
      <c r="D19" s="28"/>
      <c r="E19" s="32"/>
      <c r="F19" s="33"/>
      <c r="G19" s="33"/>
      <c r="H19" s="33"/>
      <c r="I19" s="33"/>
      <c r="J19" s="33"/>
      <c r="K19" s="33"/>
      <c r="L19" s="33"/>
      <c r="M19" s="67"/>
      <c r="N19" s="33"/>
      <c r="O19" s="68"/>
      <c r="P19" s="16"/>
      <c r="Q19" s="16"/>
      <c r="R19" s="16"/>
      <c r="S19" s="16"/>
      <c r="T19" s="16"/>
    </row>
    <row r="20" s="5" customFormat="1" ht="179" customHeight="1" spans="1:20">
      <c r="A20" s="29">
        <v>2.1</v>
      </c>
      <c r="B20" s="29" t="s">
        <v>53</v>
      </c>
      <c r="C20" s="30" t="s">
        <v>54</v>
      </c>
      <c r="D20" s="30" t="s">
        <v>49</v>
      </c>
      <c r="E20" s="29" t="s">
        <v>25</v>
      </c>
      <c r="F20" s="31">
        <f>SUM(G20:L20)</f>
        <v>44084.6565</v>
      </c>
      <c r="G20" s="31">
        <v>43193.4065</v>
      </c>
      <c r="H20" s="31">
        <v>0</v>
      </c>
      <c r="I20" s="31">
        <v>0</v>
      </c>
      <c r="J20" s="31">
        <f>155*3.1*1.5</f>
        <v>720.75</v>
      </c>
      <c r="K20" s="31">
        <f>11*3.1*2.5</f>
        <v>85.25</v>
      </c>
      <c r="L20" s="31">
        <f>11*3.1*2.5</f>
        <v>85.25</v>
      </c>
      <c r="M20" s="65"/>
      <c r="N20" s="31"/>
      <c r="O20" s="29"/>
      <c r="P20" s="16"/>
      <c r="Q20" s="16"/>
      <c r="R20" s="16"/>
      <c r="S20" s="16"/>
      <c r="T20" s="16"/>
    </row>
    <row r="21" s="5" customFormat="1" ht="179" customHeight="1" spans="1:20">
      <c r="A21" s="29">
        <v>2.2</v>
      </c>
      <c r="B21" s="29" t="s">
        <v>55</v>
      </c>
      <c r="C21" s="30" t="s">
        <v>56</v>
      </c>
      <c r="D21" s="30" t="s">
        <v>57</v>
      </c>
      <c r="E21" s="29" t="s">
        <v>25</v>
      </c>
      <c r="F21" s="31">
        <f>SUM(G21:L21)</f>
        <v>23191.5</v>
      </c>
      <c r="G21" s="31">
        <v>23014.5</v>
      </c>
      <c r="H21" s="31">
        <v>0</v>
      </c>
      <c r="I21" s="31">
        <v>0</v>
      </c>
      <c r="J21" s="31">
        <f>155</f>
        <v>155</v>
      </c>
      <c r="K21" s="31">
        <f>11</f>
        <v>11</v>
      </c>
      <c r="L21" s="31">
        <f>11</f>
        <v>11</v>
      </c>
      <c r="M21" s="65"/>
      <c r="N21" s="31"/>
      <c r="O21" s="66" t="s">
        <v>51</v>
      </c>
      <c r="P21" s="16"/>
      <c r="Q21" s="16"/>
      <c r="R21" s="16"/>
      <c r="S21" s="16"/>
      <c r="T21" s="16"/>
    </row>
    <row r="22" s="5" customFormat="1" ht="179" customHeight="1" spans="1:20">
      <c r="A22" s="29">
        <v>2.3</v>
      </c>
      <c r="B22" s="29" t="s">
        <v>58</v>
      </c>
      <c r="C22" s="30" t="s">
        <v>59</v>
      </c>
      <c r="D22" s="30" t="s">
        <v>24</v>
      </c>
      <c r="E22" s="29" t="s">
        <v>25</v>
      </c>
      <c r="F22" s="31">
        <f>SUM(G22:L22)</f>
        <v>475.9185</v>
      </c>
      <c r="G22" s="31">
        <v>475.9185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65"/>
      <c r="N22" s="31"/>
      <c r="O22" s="29"/>
      <c r="P22" s="16"/>
      <c r="Q22" s="16"/>
      <c r="R22" s="16"/>
      <c r="S22" s="16"/>
      <c r="T22" s="16"/>
    </row>
    <row r="23" s="5" customFormat="1" ht="53" customHeight="1" spans="1:20">
      <c r="A23" s="27">
        <v>3</v>
      </c>
      <c r="B23" s="34" t="s">
        <v>60</v>
      </c>
      <c r="C23" s="34"/>
      <c r="D23" s="35"/>
      <c r="E23" s="34" t="s">
        <v>41</v>
      </c>
      <c r="F23" s="36"/>
      <c r="G23" s="36"/>
      <c r="H23" s="37"/>
      <c r="I23" s="37"/>
      <c r="J23" s="37"/>
      <c r="K23" s="37"/>
      <c r="L23" s="37"/>
      <c r="M23" s="69"/>
      <c r="N23" s="33"/>
      <c r="O23" s="70"/>
      <c r="P23" s="16"/>
      <c r="Q23" s="16"/>
      <c r="R23" s="16"/>
      <c r="S23" s="16"/>
      <c r="T23" s="16"/>
    </row>
    <row r="24" s="3" customFormat="1" ht="43" customHeight="1" spans="1:20">
      <c r="A24" s="38" t="s">
        <v>61</v>
      </c>
      <c r="B24" s="39"/>
      <c r="C24" s="39"/>
      <c r="D24" s="40"/>
      <c r="E24" s="41"/>
      <c r="F24" s="42"/>
      <c r="G24" s="43"/>
      <c r="H24" s="43"/>
      <c r="I24" s="43"/>
      <c r="J24" s="43"/>
      <c r="K24" s="43"/>
      <c r="L24" s="43"/>
      <c r="M24" s="71"/>
      <c r="N24" s="33"/>
      <c r="O24" s="41"/>
      <c r="P24" s="16"/>
      <c r="Q24" s="16"/>
      <c r="R24" s="79"/>
      <c r="S24" s="79"/>
      <c r="T24" s="79"/>
    </row>
    <row r="25" s="3" customFormat="1" ht="35" customHeight="1" spans="1:20">
      <c r="A25" s="27">
        <v>1</v>
      </c>
      <c r="B25" s="27" t="s">
        <v>18</v>
      </c>
      <c r="C25" s="28"/>
      <c r="D25" s="28"/>
      <c r="E25" s="27"/>
      <c r="F25" s="33"/>
      <c r="G25" s="33"/>
      <c r="H25" s="33"/>
      <c r="I25" s="33"/>
      <c r="J25" s="33"/>
      <c r="K25" s="33"/>
      <c r="L25" s="33"/>
      <c r="M25" s="67"/>
      <c r="N25" s="33"/>
      <c r="O25" s="27"/>
      <c r="P25" s="16"/>
      <c r="Q25" s="16"/>
      <c r="R25" s="79"/>
      <c r="S25" s="79"/>
      <c r="T25" s="79"/>
    </row>
    <row r="26" s="4" customFormat="1" ht="159" customHeight="1" spans="1:20">
      <c r="A26" s="29">
        <v>1.1</v>
      </c>
      <c r="B26" s="29" t="s">
        <v>62</v>
      </c>
      <c r="C26" s="30" t="s">
        <v>63</v>
      </c>
      <c r="D26" s="30" t="s">
        <v>24</v>
      </c>
      <c r="E26" s="29" t="s">
        <v>25</v>
      </c>
      <c r="F26" s="31">
        <f>1293.87*1*2</f>
        <v>2587.74</v>
      </c>
      <c r="G26" s="31"/>
      <c r="H26" s="44"/>
      <c r="I26" s="44"/>
      <c r="J26" s="44"/>
      <c r="K26" s="44"/>
      <c r="L26" s="44"/>
      <c r="M26" s="72"/>
      <c r="N26" s="31">
        <f t="shared" ref="N24:N30" si="0">F26*M26</f>
        <v>0</v>
      </c>
      <c r="O26" s="30" t="s">
        <v>64</v>
      </c>
      <c r="P26" s="64"/>
      <c r="Q26" s="64"/>
      <c r="R26" s="80"/>
      <c r="S26" s="80"/>
      <c r="T26" s="80"/>
    </row>
    <row r="27" s="4" customFormat="1" ht="77" customHeight="1" spans="1:20">
      <c r="A27" s="29">
        <v>1.2</v>
      </c>
      <c r="B27" s="29" t="s">
        <v>65</v>
      </c>
      <c r="C27" s="30" t="s">
        <v>66</v>
      </c>
      <c r="D27" s="30" t="s">
        <v>50</v>
      </c>
      <c r="E27" s="29" t="s">
        <v>25</v>
      </c>
      <c r="F27" s="31">
        <f>SUM(G27:L27)</f>
        <v>56314.33</v>
      </c>
      <c r="G27" s="31">
        <v>23014.5</v>
      </c>
      <c r="H27" s="45">
        <v>33122.83</v>
      </c>
      <c r="I27" s="73"/>
      <c r="J27" s="31">
        <v>155</v>
      </c>
      <c r="K27" s="31">
        <v>11</v>
      </c>
      <c r="L27" s="31">
        <v>11</v>
      </c>
      <c r="M27" s="65"/>
      <c r="N27" s="31">
        <f t="shared" si="0"/>
        <v>0</v>
      </c>
      <c r="O27" s="29" t="s">
        <v>67</v>
      </c>
      <c r="P27" s="64"/>
      <c r="Q27" s="64"/>
      <c r="R27" s="80"/>
      <c r="S27" s="80"/>
      <c r="T27" s="80"/>
    </row>
    <row r="28" s="4" customFormat="1" ht="35" customHeight="1" spans="1:20">
      <c r="A28" s="27">
        <v>2</v>
      </c>
      <c r="B28" s="27" t="s">
        <v>35</v>
      </c>
      <c r="C28" s="28"/>
      <c r="D28" s="28"/>
      <c r="E28" s="32"/>
      <c r="F28" s="46"/>
      <c r="G28" s="33"/>
      <c r="H28" s="33"/>
      <c r="I28" s="33"/>
      <c r="J28" s="33"/>
      <c r="K28" s="33"/>
      <c r="L28" s="33"/>
      <c r="M28" s="67"/>
      <c r="N28" s="33"/>
      <c r="O28" s="68"/>
      <c r="P28" s="64"/>
      <c r="Q28" s="64"/>
      <c r="R28" s="80"/>
      <c r="S28" s="80"/>
      <c r="T28" s="80"/>
    </row>
    <row r="29" s="4" customFormat="1" ht="149" customHeight="1" spans="1:20">
      <c r="A29" s="29">
        <v>2.1</v>
      </c>
      <c r="B29" s="29" t="s">
        <v>68</v>
      </c>
      <c r="C29" s="30" t="s">
        <v>69</v>
      </c>
      <c r="D29" s="30" t="s">
        <v>24</v>
      </c>
      <c r="E29" s="29" t="s">
        <v>25</v>
      </c>
      <c r="F29" s="31">
        <v>2587.74</v>
      </c>
      <c r="G29" s="31"/>
      <c r="H29" s="31"/>
      <c r="I29" s="31"/>
      <c r="J29" s="31"/>
      <c r="K29" s="31"/>
      <c r="L29" s="31"/>
      <c r="M29" s="65"/>
      <c r="N29" s="31">
        <f t="shared" si="0"/>
        <v>0</v>
      </c>
      <c r="O29" s="30" t="s">
        <v>64</v>
      </c>
      <c r="P29" s="64"/>
      <c r="Q29" s="64"/>
      <c r="R29" s="80"/>
      <c r="S29" s="80"/>
      <c r="T29" s="80"/>
    </row>
    <row r="30" s="4" customFormat="1" ht="75" customHeight="1" spans="1:20">
      <c r="A30" s="29">
        <v>2.2</v>
      </c>
      <c r="B30" s="29" t="s">
        <v>70</v>
      </c>
      <c r="C30" s="30" t="s">
        <v>71</v>
      </c>
      <c r="D30" s="30" t="s">
        <v>50</v>
      </c>
      <c r="E30" s="29" t="s">
        <v>25</v>
      </c>
      <c r="F30" s="47">
        <f>SUM(G30:L31)</f>
        <v>56314.33</v>
      </c>
      <c r="G30" s="47">
        <v>23014.5</v>
      </c>
      <c r="H30" s="48">
        <v>33122.83</v>
      </c>
      <c r="I30" s="74"/>
      <c r="J30" s="47">
        <v>155</v>
      </c>
      <c r="K30" s="47">
        <v>11</v>
      </c>
      <c r="L30" s="47">
        <v>11</v>
      </c>
      <c r="M30" s="75"/>
      <c r="N30" s="47">
        <f t="shared" si="0"/>
        <v>0</v>
      </c>
      <c r="O30" s="29" t="s">
        <v>72</v>
      </c>
      <c r="P30" s="64"/>
      <c r="Q30" s="64"/>
      <c r="R30" s="80"/>
      <c r="S30" s="80"/>
      <c r="T30" s="80"/>
    </row>
    <row r="31" s="4" customFormat="1" ht="75" customHeight="1" spans="1:20">
      <c r="A31" s="29">
        <v>2.3</v>
      </c>
      <c r="B31" s="29" t="s">
        <v>73</v>
      </c>
      <c r="C31" s="30" t="s">
        <v>71</v>
      </c>
      <c r="D31" s="30" t="s">
        <v>50</v>
      </c>
      <c r="E31" s="29" t="s">
        <v>25</v>
      </c>
      <c r="F31" s="49"/>
      <c r="G31" s="49"/>
      <c r="H31" s="50"/>
      <c r="I31" s="76"/>
      <c r="J31" s="49"/>
      <c r="K31" s="49"/>
      <c r="L31" s="49"/>
      <c r="M31" s="77"/>
      <c r="N31" s="49"/>
      <c r="O31" s="29" t="s">
        <v>74</v>
      </c>
      <c r="P31" s="64"/>
      <c r="Q31" s="64"/>
      <c r="R31" s="80"/>
      <c r="S31" s="80"/>
      <c r="T31" s="80"/>
    </row>
    <row r="32" s="5" customFormat="1" ht="44" customHeight="1" spans="1:20">
      <c r="A32" s="27">
        <v>3</v>
      </c>
      <c r="B32" s="51" t="s">
        <v>75</v>
      </c>
      <c r="C32" s="52"/>
      <c r="D32" s="53"/>
      <c r="E32" s="34" t="s">
        <v>41</v>
      </c>
      <c r="F32" s="36"/>
      <c r="G32" s="36"/>
      <c r="H32" s="37"/>
      <c r="I32" s="37"/>
      <c r="J32" s="37"/>
      <c r="K32" s="37"/>
      <c r="L32" s="37"/>
      <c r="M32" s="69"/>
      <c r="N32" s="37"/>
      <c r="O32" s="70"/>
      <c r="P32" s="16"/>
      <c r="Q32" s="16"/>
      <c r="R32" s="16"/>
      <c r="S32" s="16"/>
      <c r="T32" s="16"/>
    </row>
    <row r="33" s="4" customFormat="1" ht="44" customHeight="1" spans="1:20">
      <c r="A33" s="54" t="s">
        <v>76</v>
      </c>
      <c r="B33" s="55"/>
      <c r="C33" s="55"/>
      <c r="D33" s="56"/>
      <c r="E33" s="34" t="s">
        <v>41</v>
      </c>
      <c r="F33" s="36"/>
      <c r="G33" s="37"/>
      <c r="H33" s="37"/>
      <c r="I33" s="37"/>
      <c r="J33" s="37"/>
      <c r="K33" s="37"/>
      <c r="L33" s="37"/>
      <c r="M33" s="71"/>
      <c r="N33" s="69"/>
      <c r="O33" s="78"/>
      <c r="P33" s="64"/>
      <c r="Q33" s="64"/>
      <c r="R33" s="80"/>
      <c r="S33" s="80"/>
      <c r="T33" s="80"/>
    </row>
    <row r="34" s="1" customFormat="1" ht="239" customHeight="1" spans="1:20">
      <c r="A34" s="57" t="s">
        <v>77</v>
      </c>
      <c r="B34" s="58"/>
      <c r="C34" s="58"/>
      <c r="D34" s="58"/>
      <c r="E34" s="58"/>
      <c r="F34" s="59"/>
      <c r="G34" s="58"/>
      <c r="H34" s="58"/>
      <c r="I34" s="58"/>
      <c r="J34" s="58"/>
      <c r="K34" s="58"/>
      <c r="L34" s="58"/>
      <c r="M34" s="58"/>
      <c r="N34" s="58"/>
      <c r="O34" s="58"/>
      <c r="P34" s="10"/>
      <c r="Q34" s="10"/>
      <c r="R34" s="11"/>
      <c r="S34" s="11"/>
      <c r="T34" s="11"/>
    </row>
    <row r="36" ht="14.25" spans="3:8">
      <c r="C36" s="60" t="s">
        <v>78</v>
      </c>
      <c r="D36" s="60"/>
      <c r="E36" s="61"/>
      <c r="F36" s="62"/>
      <c r="G36" s="63"/>
      <c r="H36" s="63" t="s">
        <v>79</v>
      </c>
    </row>
  </sheetData>
  <mergeCells count="20">
    <mergeCell ref="A1:O1"/>
    <mergeCell ref="A2:E2"/>
    <mergeCell ref="H2:M2"/>
    <mergeCell ref="A4:D4"/>
    <mergeCell ref="B13:D13"/>
    <mergeCell ref="A14:D14"/>
    <mergeCell ref="B23:D23"/>
    <mergeCell ref="A24:D24"/>
    <mergeCell ref="H27:I27"/>
    <mergeCell ref="B32:D32"/>
    <mergeCell ref="A33:D33"/>
    <mergeCell ref="A34:O34"/>
    <mergeCell ref="F30:F31"/>
    <mergeCell ref="G30:G31"/>
    <mergeCell ref="J30:J31"/>
    <mergeCell ref="K30:K31"/>
    <mergeCell ref="L30:L31"/>
    <mergeCell ref="M30:M31"/>
    <mergeCell ref="N30:N31"/>
    <mergeCell ref="H30:I31"/>
  </mergeCells>
  <printOptions horizontalCentered="1"/>
  <pageMargins left="0.393055555555556" right="0.393055555555556" top="0.393055555555556" bottom="0.590277777777778" header="0.5" footer="0.5"/>
  <pageSetup paperSize="8" scale="56" fitToHeight="0" orientation="portrait" horizontalDpi="600"/>
  <headerFooter>
    <oddFooter>&amp;C第 &amp;P 页，共 &amp;N 页</oddFooter>
  </headerFooter>
  <rowBreaks count="5" manualBreakCount="5">
    <brk id="39" max="16383" man="1"/>
    <brk id="39" max="16383" man="1"/>
    <brk id="39" max="16383" man="1"/>
    <brk id="40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2025-08-07T09:19:43Z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C75C076193BB4CFA92E8AD7008E48228_13</vt:lpwstr>
  </property>
  <property fmtid="{D5CDD505-2E9C-101B-9397-08002B2CF9AE}" pid="3" name="KSOProductBuildVer">
    <vt:lpwstr>2052-12.1.0.21915</vt:lpwstr>
  </property>
</Properties>
</file>